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nivpecs-my.sharepoint.com/personal/sztoaak_pte_tr_pte_hu/Documents/PTE-KTK dokumentumok/Business Coach szakirányú továbbképzés/Órarend/"/>
    </mc:Choice>
  </mc:AlternateContent>
  <xr:revisionPtr revIDLastSave="56" documentId="8_{743EBE39-7ABE-4C42-B888-60C74F510A40}" xr6:coauthVersionLast="47" xr6:coauthVersionMax="47" xr10:uidLastSave="{FB5C127D-B5D5-4EA0-8BD8-E618993D60F6}"/>
  <bookViews>
    <workbookView xWindow="-108" yWindow="-108" windowWidth="23256" windowHeight="12576" tabRatio="355" xr2:uid="{00000000-000D-0000-FFFF-FFFF00000000}"/>
  </bookViews>
  <sheets>
    <sheet name="Pécs" sheetId="1" r:id="rId1"/>
    <sheet name="Pécs 2." sheetId="25" state="hidden" r:id="rId2"/>
    <sheet name="Pécs 3." sheetId="19" state="hidden" r:id="rId3"/>
    <sheet name="Budapest" sheetId="20" r:id="rId4"/>
    <sheet name="Budapest 2." sheetId="27" state="hidden" r:id="rId5"/>
    <sheet name="Vizsgarend" sheetId="23" state="hidden" r:id="rId6"/>
    <sheet name="IMPORT" sheetId="10" state="hidden" r:id="rId7"/>
  </sheets>
  <definedNames>
    <definedName name="_xlnm._FilterDatabase" localSheetId="6" hidden="1">IMPORT!$A$1:$T$185</definedName>
    <definedName name="_xlnm.Print_Area" localSheetId="3">Budapest!$A$1:$R$16</definedName>
    <definedName name="_xlnm.Print_Area" localSheetId="4">'Budapest 2.'!$A$1:$R$35</definedName>
    <definedName name="_xlnm.Print_Area" localSheetId="0">Pécs!$A$1:$R$22</definedName>
    <definedName name="_xlnm.Print_Area" localSheetId="1">'Pécs 2.'!$A$1:$R$35</definedName>
    <definedName name="_xlnm.Print_Area" localSheetId="2">'Pécs 3.'!$A$1:$R$35</definedName>
    <definedName name="_xlnm.Print_Area" localSheetId="5">Vizsgarend!$A$1:$W$33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7" i="10" l="1"/>
  <c r="O97" i="10"/>
  <c r="L97" i="10"/>
  <c r="K97" i="10"/>
  <c r="I97" i="10"/>
  <c r="H97" i="10"/>
  <c r="P96" i="10"/>
  <c r="O96" i="10"/>
  <c r="L96" i="10"/>
  <c r="K96" i="10"/>
  <c r="I96" i="10"/>
  <c r="H96" i="10"/>
  <c r="P95" i="10"/>
  <c r="O95" i="10"/>
  <c r="L95" i="10"/>
  <c r="K95" i="10"/>
  <c r="I95" i="10"/>
  <c r="H95" i="10"/>
  <c r="P94" i="10"/>
  <c r="O94" i="10"/>
  <c r="L94" i="10"/>
  <c r="K94" i="10"/>
  <c r="I94" i="10"/>
  <c r="H94" i="10"/>
  <c r="P93" i="10"/>
  <c r="O93" i="10"/>
  <c r="L93" i="10"/>
  <c r="K93" i="10"/>
  <c r="I93" i="10"/>
  <c r="H93" i="10"/>
  <c r="P92" i="10"/>
  <c r="O92" i="10"/>
  <c r="L92" i="10"/>
  <c r="K92" i="10"/>
  <c r="I92" i="10"/>
  <c r="H92" i="10"/>
  <c r="P91" i="10"/>
  <c r="O91" i="10"/>
  <c r="L91" i="10"/>
  <c r="K91" i="10"/>
  <c r="I91" i="10"/>
  <c r="H91" i="10"/>
  <c r="P90" i="10"/>
  <c r="O90" i="10"/>
  <c r="L90" i="10"/>
  <c r="K90" i="10"/>
  <c r="I90" i="10"/>
  <c r="H90" i="10"/>
  <c r="N97" i="10"/>
  <c r="M97" i="10"/>
  <c r="N96" i="10"/>
  <c r="M96" i="10"/>
  <c r="N95" i="10"/>
  <c r="M95" i="10"/>
  <c r="N94" i="10"/>
  <c r="M94" i="10"/>
  <c r="N93" i="10"/>
  <c r="M93" i="10"/>
  <c r="N92" i="10"/>
  <c r="M92" i="10"/>
  <c r="N91" i="10"/>
  <c r="M91" i="10"/>
  <c r="N90" i="10"/>
  <c r="M90" i="10"/>
  <c r="P137" i="10"/>
  <c r="O137" i="10"/>
  <c r="L137" i="10"/>
  <c r="K137" i="10"/>
  <c r="I137" i="10"/>
  <c r="H137" i="10"/>
  <c r="P136" i="10"/>
  <c r="O136" i="10"/>
  <c r="L136" i="10"/>
  <c r="K136" i="10"/>
  <c r="I136" i="10"/>
  <c r="H136" i="10"/>
  <c r="P135" i="10"/>
  <c r="O135" i="10"/>
  <c r="L135" i="10"/>
  <c r="K135" i="10"/>
  <c r="I135" i="10"/>
  <c r="H135" i="10"/>
  <c r="P134" i="10"/>
  <c r="O134" i="10"/>
  <c r="L134" i="10"/>
  <c r="K134" i="10"/>
  <c r="I134" i="10"/>
  <c r="H134" i="10"/>
  <c r="P133" i="10"/>
  <c r="O133" i="10"/>
  <c r="L133" i="10"/>
  <c r="K133" i="10"/>
  <c r="I133" i="10"/>
  <c r="H133" i="10"/>
  <c r="P132" i="10"/>
  <c r="O132" i="10"/>
  <c r="L132" i="10"/>
  <c r="K132" i="10"/>
  <c r="I132" i="10"/>
  <c r="H132" i="10"/>
  <c r="P131" i="10"/>
  <c r="O131" i="10"/>
  <c r="L131" i="10"/>
  <c r="K131" i="10"/>
  <c r="I131" i="10"/>
  <c r="H131" i="10"/>
  <c r="P130" i="10"/>
  <c r="O130" i="10"/>
  <c r="L130" i="10"/>
  <c r="K130" i="10"/>
  <c r="I130" i="10"/>
  <c r="H130" i="10"/>
  <c r="N137" i="10"/>
  <c r="M137" i="10"/>
  <c r="N136" i="10"/>
  <c r="M136" i="10"/>
  <c r="N135" i="10"/>
  <c r="M135" i="10"/>
  <c r="N134" i="10"/>
  <c r="M134" i="10"/>
  <c r="N133" i="10"/>
  <c r="M133" i="10"/>
  <c r="N132" i="10"/>
  <c r="M132" i="10"/>
  <c r="N131" i="10"/>
  <c r="M131" i="10"/>
  <c r="N130" i="10"/>
  <c r="M130" i="10"/>
  <c r="P89" i="10"/>
  <c r="O89" i="10"/>
  <c r="L89" i="10"/>
  <c r="K89" i="10"/>
  <c r="I89" i="10"/>
  <c r="H89" i="10"/>
  <c r="P88" i="10"/>
  <c r="O88" i="10"/>
  <c r="L88" i="10"/>
  <c r="K88" i="10"/>
  <c r="I88" i="10"/>
  <c r="H88" i="10"/>
  <c r="P87" i="10"/>
  <c r="O87" i="10"/>
  <c r="L87" i="10"/>
  <c r="K87" i="10"/>
  <c r="I87" i="10"/>
  <c r="H87" i="10"/>
  <c r="P86" i="10"/>
  <c r="O86" i="10"/>
  <c r="L86" i="10"/>
  <c r="K86" i="10"/>
  <c r="I86" i="10"/>
  <c r="H86" i="10"/>
  <c r="P85" i="10"/>
  <c r="O85" i="10"/>
  <c r="L85" i="10"/>
  <c r="K85" i="10"/>
  <c r="I85" i="10"/>
  <c r="H85" i="10"/>
  <c r="P84" i="10"/>
  <c r="O84" i="10"/>
  <c r="L84" i="10"/>
  <c r="K84" i="10"/>
  <c r="I84" i="10"/>
  <c r="H84" i="10"/>
  <c r="P83" i="10"/>
  <c r="O83" i="10"/>
  <c r="L83" i="10"/>
  <c r="K83" i="10"/>
  <c r="I83" i="10"/>
  <c r="H83" i="10"/>
  <c r="P82" i="10"/>
  <c r="O82" i="10"/>
  <c r="L82" i="10"/>
  <c r="K82" i="10"/>
  <c r="I82" i="10"/>
  <c r="H82" i="10"/>
  <c r="N89" i="10"/>
  <c r="M89" i="10"/>
  <c r="N88" i="10"/>
  <c r="M88" i="10"/>
  <c r="N87" i="10"/>
  <c r="M87" i="10"/>
  <c r="N86" i="10"/>
  <c r="M86" i="10"/>
  <c r="N85" i="10"/>
  <c r="M85" i="10"/>
  <c r="N84" i="10"/>
  <c r="M84" i="10"/>
  <c r="N83" i="10"/>
  <c r="M83" i="10"/>
  <c r="N82" i="10"/>
  <c r="M82" i="10"/>
  <c r="P81" i="10"/>
  <c r="O81" i="10"/>
  <c r="L81" i="10"/>
  <c r="K81" i="10"/>
  <c r="I81" i="10"/>
  <c r="H81" i="10"/>
  <c r="P80" i="10"/>
  <c r="O80" i="10"/>
  <c r="L80" i="10"/>
  <c r="K80" i="10"/>
  <c r="I80" i="10"/>
  <c r="H80" i="10"/>
  <c r="P79" i="10"/>
  <c r="O79" i="10"/>
  <c r="L79" i="10"/>
  <c r="K79" i="10"/>
  <c r="I79" i="10"/>
  <c r="H79" i="10"/>
  <c r="P78" i="10"/>
  <c r="O78" i="10"/>
  <c r="L78" i="10"/>
  <c r="K78" i="10"/>
  <c r="I78" i="10"/>
  <c r="H78" i="10"/>
  <c r="P77" i="10"/>
  <c r="O77" i="10"/>
  <c r="L77" i="10"/>
  <c r="K77" i="10"/>
  <c r="I77" i="10"/>
  <c r="H77" i="10"/>
  <c r="P76" i="10"/>
  <c r="O76" i="10"/>
  <c r="L76" i="10"/>
  <c r="K76" i="10"/>
  <c r="I76" i="10"/>
  <c r="H76" i="10"/>
  <c r="P75" i="10"/>
  <c r="O75" i="10"/>
  <c r="L75" i="10"/>
  <c r="K75" i="10"/>
  <c r="I75" i="10"/>
  <c r="H75" i="10"/>
  <c r="P74" i="10"/>
  <c r="O74" i="10"/>
  <c r="L74" i="10"/>
  <c r="K74" i="10"/>
  <c r="I74" i="10"/>
  <c r="H74" i="10"/>
  <c r="N81" i="10"/>
  <c r="M81" i="10"/>
  <c r="N80" i="10"/>
  <c r="M80" i="10"/>
  <c r="N79" i="10"/>
  <c r="M79" i="10"/>
  <c r="N78" i="10"/>
  <c r="M78" i="10"/>
  <c r="N77" i="10"/>
  <c r="M77" i="10"/>
  <c r="N76" i="10"/>
  <c r="M76" i="10"/>
  <c r="N75" i="10"/>
  <c r="M75" i="10"/>
  <c r="N74" i="10"/>
  <c r="M74" i="10"/>
  <c r="P73" i="10"/>
  <c r="O73" i="10"/>
  <c r="L73" i="10"/>
  <c r="K73" i="10"/>
  <c r="I73" i="10"/>
  <c r="H73" i="10"/>
  <c r="P72" i="10"/>
  <c r="O72" i="10"/>
  <c r="L72" i="10"/>
  <c r="K72" i="10"/>
  <c r="I72" i="10"/>
  <c r="H72" i="10"/>
  <c r="P71" i="10"/>
  <c r="O71" i="10"/>
  <c r="L71" i="10"/>
  <c r="K71" i="10"/>
  <c r="I71" i="10"/>
  <c r="H71" i="10"/>
  <c r="P70" i="10"/>
  <c r="O70" i="10"/>
  <c r="L70" i="10"/>
  <c r="K70" i="10"/>
  <c r="I70" i="10"/>
  <c r="H70" i="10"/>
  <c r="P69" i="10"/>
  <c r="O69" i="10"/>
  <c r="L69" i="10"/>
  <c r="K69" i="10"/>
  <c r="I69" i="10"/>
  <c r="H69" i="10"/>
  <c r="P68" i="10"/>
  <c r="O68" i="10"/>
  <c r="L68" i="10"/>
  <c r="K68" i="10"/>
  <c r="I68" i="10"/>
  <c r="H68" i="10"/>
  <c r="P67" i="10"/>
  <c r="O67" i="10"/>
  <c r="L67" i="10"/>
  <c r="K67" i="10"/>
  <c r="I67" i="10"/>
  <c r="H67" i="10"/>
  <c r="P66" i="10"/>
  <c r="O66" i="10"/>
  <c r="L66" i="10"/>
  <c r="K66" i="10"/>
  <c r="I66" i="10"/>
  <c r="H66" i="10"/>
  <c r="N73" i="10"/>
  <c r="M73" i="10"/>
  <c r="N72" i="10"/>
  <c r="M72" i="10"/>
  <c r="N71" i="10"/>
  <c r="M71" i="10"/>
  <c r="N70" i="10"/>
  <c r="M70" i="10"/>
  <c r="N69" i="10"/>
  <c r="M69" i="10"/>
  <c r="N68" i="10"/>
  <c r="M68" i="10"/>
  <c r="N67" i="10"/>
  <c r="M67" i="10"/>
  <c r="N66" i="10"/>
  <c r="M66" i="10"/>
  <c r="P65" i="10"/>
  <c r="O65" i="10"/>
  <c r="L65" i="10"/>
  <c r="K65" i="10"/>
  <c r="I65" i="10"/>
  <c r="H65" i="10"/>
  <c r="P64" i="10"/>
  <c r="O64" i="10"/>
  <c r="L64" i="10"/>
  <c r="K64" i="10"/>
  <c r="I64" i="10"/>
  <c r="H64" i="10"/>
  <c r="P63" i="10"/>
  <c r="O63" i="10"/>
  <c r="L63" i="10"/>
  <c r="K63" i="10"/>
  <c r="I63" i="10"/>
  <c r="H63" i="10"/>
  <c r="P62" i="10"/>
  <c r="O62" i="10"/>
  <c r="L62" i="10"/>
  <c r="K62" i="10"/>
  <c r="I62" i="10"/>
  <c r="H62" i="10"/>
  <c r="P61" i="10"/>
  <c r="O61" i="10"/>
  <c r="L61" i="10"/>
  <c r="K61" i="10"/>
  <c r="I61" i="10"/>
  <c r="H61" i="10"/>
  <c r="P60" i="10"/>
  <c r="O60" i="10"/>
  <c r="L60" i="10"/>
  <c r="K60" i="10"/>
  <c r="I60" i="10"/>
  <c r="H60" i="10"/>
  <c r="P59" i="10"/>
  <c r="O59" i="10"/>
  <c r="L59" i="10"/>
  <c r="K59" i="10"/>
  <c r="I59" i="10"/>
  <c r="H59" i="10"/>
  <c r="P58" i="10"/>
  <c r="O58" i="10"/>
  <c r="L58" i="10"/>
  <c r="K58" i="10"/>
  <c r="I58" i="10"/>
  <c r="H58" i="10"/>
  <c r="N65" i="10"/>
  <c r="M65" i="10"/>
  <c r="N64" i="10"/>
  <c r="M64" i="10"/>
  <c r="N63" i="10"/>
  <c r="M63" i="10"/>
  <c r="N62" i="10"/>
  <c r="M62" i="10"/>
  <c r="N61" i="10"/>
  <c r="M61" i="10"/>
  <c r="N60" i="10"/>
  <c r="M60" i="10"/>
  <c r="N59" i="10"/>
  <c r="M59" i="10"/>
  <c r="N58" i="10"/>
  <c r="M58" i="10"/>
  <c r="P57" i="10"/>
  <c r="O57" i="10"/>
  <c r="L57" i="10"/>
  <c r="K57" i="10"/>
  <c r="I57" i="10"/>
  <c r="H57" i="10"/>
  <c r="P56" i="10"/>
  <c r="O56" i="10"/>
  <c r="L56" i="10"/>
  <c r="K56" i="10"/>
  <c r="I56" i="10"/>
  <c r="H56" i="10"/>
  <c r="P55" i="10"/>
  <c r="O55" i="10"/>
  <c r="L55" i="10"/>
  <c r="K55" i="10"/>
  <c r="I55" i="10"/>
  <c r="H55" i="10"/>
  <c r="P54" i="10"/>
  <c r="O54" i="10"/>
  <c r="L54" i="10"/>
  <c r="K54" i="10"/>
  <c r="I54" i="10"/>
  <c r="H54" i="10"/>
  <c r="P53" i="10"/>
  <c r="O53" i="10"/>
  <c r="L53" i="10"/>
  <c r="K53" i="10"/>
  <c r="I53" i="10"/>
  <c r="H53" i="10"/>
  <c r="P52" i="10"/>
  <c r="O52" i="10"/>
  <c r="L52" i="10"/>
  <c r="K52" i="10"/>
  <c r="I52" i="10"/>
  <c r="H52" i="10"/>
  <c r="P51" i="10"/>
  <c r="O51" i="10"/>
  <c r="L51" i="10"/>
  <c r="K51" i="10"/>
  <c r="I51" i="10"/>
  <c r="H51" i="10"/>
  <c r="P50" i="10"/>
  <c r="O50" i="10"/>
  <c r="L50" i="10"/>
  <c r="K50" i="10"/>
  <c r="I50" i="10"/>
  <c r="H50" i="10"/>
  <c r="N57" i="10"/>
  <c r="M57" i="10"/>
  <c r="N56" i="10"/>
  <c r="M56" i="10"/>
  <c r="N55" i="10"/>
  <c r="M55" i="10"/>
  <c r="N54" i="10"/>
  <c r="M54" i="10"/>
  <c r="N53" i="10"/>
  <c r="M53" i="10"/>
  <c r="N52" i="10"/>
  <c r="M52" i="10"/>
  <c r="N51" i="10"/>
  <c r="M51" i="10"/>
  <c r="N50" i="10"/>
  <c r="M50" i="10"/>
  <c r="P49" i="10"/>
  <c r="O49" i="10"/>
  <c r="L49" i="10"/>
  <c r="K49" i="10"/>
  <c r="I49" i="10"/>
  <c r="H49" i="10"/>
  <c r="P48" i="10"/>
  <c r="O48" i="10"/>
  <c r="L48" i="10"/>
  <c r="K48" i="10"/>
  <c r="I48" i="10"/>
  <c r="H48" i="10"/>
  <c r="P47" i="10"/>
  <c r="O47" i="10"/>
  <c r="L47" i="10"/>
  <c r="K47" i="10"/>
  <c r="I47" i="10"/>
  <c r="H47" i="10"/>
  <c r="P46" i="10"/>
  <c r="O46" i="10"/>
  <c r="L46" i="10"/>
  <c r="K46" i="10"/>
  <c r="I46" i="10"/>
  <c r="H46" i="10"/>
  <c r="P45" i="10"/>
  <c r="O45" i="10"/>
  <c r="L45" i="10"/>
  <c r="K45" i="10"/>
  <c r="I45" i="10"/>
  <c r="H45" i="10"/>
  <c r="P44" i="10"/>
  <c r="O44" i="10"/>
  <c r="L44" i="10"/>
  <c r="K44" i="10"/>
  <c r="I44" i="10"/>
  <c r="H44" i="10"/>
  <c r="P43" i="10"/>
  <c r="O43" i="10"/>
  <c r="L43" i="10"/>
  <c r="K43" i="10"/>
  <c r="I43" i="10"/>
  <c r="H43" i="10"/>
  <c r="P42" i="10"/>
  <c r="O42" i="10"/>
  <c r="L42" i="10"/>
  <c r="K42" i="10"/>
  <c r="I42" i="10"/>
  <c r="H42" i="10"/>
  <c r="N49" i="10"/>
  <c r="M49" i="10"/>
  <c r="N48" i="10"/>
  <c r="M48" i="10"/>
  <c r="N47" i="10"/>
  <c r="M47" i="10"/>
  <c r="N46" i="10"/>
  <c r="M46" i="10"/>
  <c r="N45" i="10"/>
  <c r="M45" i="10"/>
  <c r="N44" i="10"/>
  <c r="M44" i="10"/>
  <c r="N43" i="10"/>
  <c r="M43" i="10"/>
  <c r="N42" i="10"/>
  <c r="M42" i="10"/>
  <c r="P41" i="10"/>
  <c r="O41" i="10"/>
  <c r="L41" i="10"/>
  <c r="K41" i="10"/>
  <c r="I41" i="10"/>
  <c r="H41" i="10"/>
  <c r="P40" i="10"/>
  <c r="O40" i="10"/>
  <c r="L40" i="10"/>
  <c r="K40" i="10"/>
  <c r="I40" i="10"/>
  <c r="H40" i="10"/>
  <c r="P39" i="10"/>
  <c r="O39" i="10"/>
  <c r="L39" i="10"/>
  <c r="K39" i="10"/>
  <c r="I39" i="10"/>
  <c r="H39" i="10"/>
  <c r="P38" i="10"/>
  <c r="O38" i="10"/>
  <c r="L38" i="10"/>
  <c r="K38" i="10"/>
  <c r="I38" i="10"/>
  <c r="H38" i="10"/>
  <c r="P37" i="10"/>
  <c r="O37" i="10"/>
  <c r="L37" i="10"/>
  <c r="K37" i="10"/>
  <c r="I37" i="10"/>
  <c r="H37" i="10"/>
  <c r="P36" i="10"/>
  <c r="O36" i="10"/>
  <c r="L36" i="10"/>
  <c r="K36" i="10"/>
  <c r="I36" i="10"/>
  <c r="H36" i="10"/>
  <c r="P35" i="10"/>
  <c r="O35" i="10"/>
  <c r="L35" i="10"/>
  <c r="K35" i="10"/>
  <c r="I35" i="10"/>
  <c r="H35" i="10"/>
  <c r="P34" i="10"/>
  <c r="O34" i="10"/>
  <c r="L34" i="10"/>
  <c r="K34" i="10"/>
  <c r="I34" i="10"/>
  <c r="H34" i="10"/>
  <c r="N41" i="10"/>
  <c r="M41" i="10"/>
  <c r="N40" i="10"/>
  <c r="M40" i="10"/>
  <c r="N39" i="10"/>
  <c r="M39" i="10"/>
  <c r="N38" i="10"/>
  <c r="M38" i="10"/>
  <c r="N37" i="10"/>
  <c r="M37" i="10"/>
  <c r="N36" i="10"/>
  <c r="M36" i="10"/>
  <c r="N35" i="10"/>
  <c r="M35" i="10"/>
  <c r="N34" i="10"/>
  <c r="M34" i="10"/>
  <c r="P33" i="10"/>
  <c r="O33" i="10"/>
  <c r="L33" i="10"/>
  <c r="K33" i="10"/>
  <c r="I33" i="10"/>
  <c r="H33" i="10"/>
  <c r="P32" i="10"/>
  <c r="O32" i="10"/>
  <c r="L32" i="10"/>
  <c r="K32" i="10"/>
  <c r="I32" i="10"/>
  <c r="H32" i="10"/>
  <c r="P31" i="10"/>
  <c r="O31" i="10"/>
  <c r="L31" i="10"/>
  <c r="K31" i="10"/>
  <c r="I31" i="10"/>
  <c r="H31" i="10"/>
  <c r="P30" i="10"/>
  <c r="O30" i="10"/>
  <c r="L30" i="10"/>
  <c r="K30" i="10"/>
  <c r="I30" i="10"/>
  <c r="H30" i="10"/>
  <c r="P29" i="10"/>
  <c r="O29" i="10"/>
  <c r="L29" i="10"/>
  <c r="K29" i="10"/>
  <c r="I29" i="10"/>
  <c r="H29" i="10"/>
  <c r="P28" i="10"/>
  <c r="O28" i="10"/>
  <c r="L28" i="10"/>
  <c r="K28" i="10"/>
  <c r="I28" i="10"/>
  <c r="H28" i="10"/>
  <c r="P27" i="10"/>
  <c r="O27" i="10"/>
  <c r="L27" i="10"/>
  <c r="K27" i="10"/>
  <c r="I27" i="10"/>
  <c r="H27" i="10"/>
  <c r="P26" i="10"/>
  <c r="O26" i="10"/>
  <c r="L26" i="10"/>
  <c r="K26" i="10"/>
  <c r="I26" i="10"/>
  <c r="H26" i="10"/>
  <c r="N33" i="10"/>
  <c r="M33" i="10"/>
  <c r="N32" i="10"/>
  <c r="M32" i="10"/>
  <c r="N31" i="10"/>
  <c r="M31" i="10"/>
  <c r="N30" i="10"/>
  <c r="M30" i="10"/>
  <c r="N29" i="10"/>
  <c r="M29" i="10"/>
  <c r="N28" i="10"/>
  <c r="M28" i="10"/>
  <c r="N27" i="10"/>
  <c r="M27" i="10"/>
  <c r="N26" i="10"/>
  <c r="M26" i="10"/>
  <c r="P25" i="10"/>
  <c r="O25" i="10"/>
  <c r="L25" i="10"/>
  <c r="K25" i="10"/>
  <c r="I25" i="10"/>
  <c r="H25" i="10"/>
  <c r="P24" i="10"/>
  <c r="O24" i="10"/>
  <c r="L24" i="10"/>
  <c r="K24" i="10"/>
  <c r="I24" i="10"/>
  <c r="H24" i="10"/>
  <c r="P23" i="10"/>
  <c r="O23" i="10"/>
  <c r="L23" i="10"/>
  <c r="K23" i="10"/>
  <c r="I23" i="10"/>
  <c r="H23" i="10"/>
  <c r="P22" i="10"/>
  <c r="O22" i="10"/>
  <c r="L22" i="10"/>
  <c r="K22" i="10"/>
  <c r="I22" i="10"/>
  <c r="H22" i="10"/>
  <c r="P21" i="10"/>
  <c r="O21" i="10"/>
  <c r="L21" i="10"/>
  <c r="K21" i="10"/>
  <c r="I21" i="10"/>
  <c r="H21" i="10"/>
  <c r="P20" i="10"/>
  <c r="O20" i="10"/>
  <c r="L20" i="10"/>
  <c r="K20" i="10"/>
  <c r="I20" i="10"/>
  <c r="H20" i="10"/>
  <c r="P19" i="10"/>
  <c r="O19" i="10"/>
  <c r="L19" i="10"/>
  <c r="K19" i="10"/>
  <c r="I19" i="10"/>
  <c r="H19" i="10"/>
  <c r="P18" i="10"/>
  <c r="O18" i="10"/>
  <c r="L18" i="10"/>
  <c r="K18" i="10"/>
  <c r="I18" i="10"/>
  <c r="H18" i="10"/>
  <c r="N25" i="10"/>
  <c r="M25" i="10"/>
  <c r="N24" i="10"/>
  <c r="M24" i="10"/>
  <c r="N23" i="10"/>
  <c r="M23" i="10"/>
  <c r="N22" i="10"/>
  <c r="M22" i="10"/>
  <c r="N21" i="10"/>
  <c r="M21" i="10"/>
  <c r="N20" i="10"/>
  <c r="M20" i="10"/>
  <c r="N19" i="10"/>
  <c r="M19" i="10"/>
  <c r="N18" i="10"/>
  <c r="M18" i="10"/>
  <c r="P17" i="10"/>
  <c r="O17" i="10"/>
  <c r="L17" i="10"/>
  <c r="K17" i="10"/>
  <c r="I17" i="10"/>
  <c r="H17" i="10"/>
  <c r="P16" i="10"/>
  <c r="O16" i="10"/>
  <c r="L16" i="10"/>
  <c r="K16" i="10"/>
  <c r="I16" i="10"/>
  <c r="H16" i="10"/>
  <c r="P15" i="10"/>
  <c r="O15" i="10"/>
  <c r="L15" i="10"/>
  <c r="K15" i="10"/>
  <c r="I15" i="10"/>
  <c r="H15" i="10"/>
  <c r="P14" i="10"/>
  <c r="O14" i="10"/>
  <c r="L14" i="10"/>
  <c r="K14" i="10"/>
  <c r="I14" i="10"/>
  <c r="H14" i="10"/>
  <c r="P13" i="10"/>
  <c r="O13" i="10"/>
  <c r="L13" i="10"/>
  <c r="K13" i="10"/>
  <c r="I13" i="10"/>
  <c r="H13" i="10"/>
  <c r="P12" i="10"/>
  <c r="O12" i="10"/>
  <c r="L12" i="10"/>
  <c r="K12" i="10"/>
  <c r="I12" i="10"/>
  <c r="H12" i="10"/>
  <c r="P11" i="10"/>
  <c r="O11" i="10"/>
  <c r="L11" i="10"/>
  <c r="K11" i="10"/>
  <c r="I11" i="10"/>
  <c r="H11" i="10"/>
  <c r="P10" i="10"/>
  <c r="O10" i="10"/>
  <c r="L10" i="10"/>
  <c r="K10" i="10"/>
  <c r="I10" i="10"/>
  <c r="H10" i="10"/>
  <c r="N17" i="10"/>
  <c r="M17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M10" i="10"/>
  <c r="O8" i="10"/>
  <c r="O9" i="10"/>
  <c r="P185" i="10"/>
  <c r="P184" i="10"/>
  <c r="P183" i="10"/>
  <c r="P182" i="10"/>
  <c r="P181" i="10"/>
  <c r="P180" i="10"/>
  <c r="P179" i="10"/>
  <c r="P178" i="10"/>
  <c r="O185" i="10"/>
  <c r="L185" i="10"/>
  <c r="K185" i="10"/>
  <c r="I185" i="10"/>
  <c r="H185" i="10"/>
  <c r="O184" i="10"/>
  <c r="L184" i="10"/>
  <c r="K184" i="10"/>
  <c r="I184" i="10"/>
  <c r="H184" i="10"/>
  <c r="O183" i="10"/>
  <c r="L183" i="10"/>
  <c r="K183" i="10"/>
  <c r="I183" i="10"/>
  <c r="H183" i="10"/>
  <c r="O182" i="10"/>
  <c r="L182" i="10"/>
  <c r="K182" i="10"/>
  <c r="I182" i="10"/>
  <c r="H182" i="10"/>
  <c r="O181" i="10"/>
  <c r="L181" i="10"/>
  <c r="K181" i="10"/>
  <c r="I181" i="10"/>
  <c r="H181" i="10"/>
  <c r="O180" i="10"/>
  <c r="L180" i="10"/>
  <c r="K180" i="10"/>
  <c r="I180" i="10"/>
  <c r="H180" i="10"/>
  <c r="O179" i="10"/>
  <c r="L179" i="10"/>
  <c r="K179" i="10"/>
  <c r="I179" i="10"/>
  <c r="H179" i="10"/>
  <c r="O178" i="10"/>
  <c r="L178" i="10"/>
  <c r="K178" i="10"/>
  <c r="I178" i="10"/>
  <c r="H178" i="10"/>
  <c r="N185" i="10"/>
  <c r="M185" i="10"/>
  <c r="N184" i="10"/>
  <c r="M184" i="10"/>
  <c r="N183" i="10"/>
  <c r="M183" i="10"/>
  <c r="N182" i="10"/>
  <c r="M182" i="10"/>
  <c r="N181" i="10"/>
  <c r="M181" i="10"/>
  <c r="N180" i="10"/>
  <c r="M180" i="10"/>
  <c r="N179" i="10"/>
  <c r="M179" i="10"/>
  <c r="N178" i="10"/>
  <c r="M178" i="10"/>
  <c r="T12" i="25"/>
  <c r="C16" i="25" l="1"/>
  <c r="B16" i="25"/>
  <c r="T30" i="25"/>
  <c r="T29" i="25"/>
  <c r="T28" i="25"/>
  <c r="T27" i="25"/>
  <c r="T26" i="25"/>
  <c r="T25" i="25"/>
  <c r="T24" i="25"/>
  <c r="T23" i="25"/>
  <c r="T22" i="25"/>
  <c r="T21" i="25"/>
  <c r="O7" i="10"/>
  <c r="O6" i="10"/>
  <c r="O5" i="10"/>
  <c r="O4" i="10"/>
  <c r="O3" i="10"/>
  <c r="O2" i="10"/>
  <c r="T13" i="19"/>
  <c r="T14" i="19"/>
  <c r="T14" i="25"/>
  <c r="T15" i="25"/>
  <c r="T14" i="27"/>
  <c r="P169" i="10"/>
  <c r="O169" i="10"/>
  <c r="L169" i="10"/>
  <c r="K169" i="10"/>
  <c r="I169" i="10"/>
  <c r="H169" i="10"/>
  <c r="P168" i="10"/>
  <c r="O168" i="10"/>
  <c r="L168" i="10"/>
  <c r="K168" i="10"/>
  <c r="I168" i="10"/>
  <c r="H168" i="10"/>
  <c r="P167" i="10"/>
  <c r="O167" i="10"/>
  <c r="L167" i="10"/>
  <c r="K167" i="10"/>
  <c r="I167" i="10"/>
  <c r="H167" i="10"/>
  <c r="P166" i="10"/>
  <c r="O166" i="10"/>
  <c r="L166" i="10"/>
  <c r="K166" i="10"/>
  <c r="I166" i="10"/>
  <c r="H166" i="10"/>
  <c r="P165" i="10"/>
  <c r="O165" i="10"/>
  <c r="L165" i="10"/>
  <c r="K165" i="10"/>
  <c r="I165" i="10"/>
  <c r="H165" i="10"/>
  <c r="P164" i="10"/>
  <c r="O164" i="10"/>
  <c r="L164" i="10"/>
  <c r="K164" i="10"/>
  <c r="I164" i="10"/>
  <c r="H164" i="10"/>
  <c r="P163" i="10"/>
  <c r="O163" i="10"/>
  <c r="L163" i="10"/>
  <c r="K163" i="10"/>
  <c r="I163" i="10"/>
  <c r="H163" i="10"/>
  <c r="P162" i="10"/>
  <c r="O162" i="10"/>
  <c r="L162" i="10"/>
  <c r="K162" i="10"/>
  <c r="I162" i="10"/>
  <c r="H162" i="10"/>
  <c r="P177" i="10"/>
  <c r="O177" i="10"/>
  <c r="N177" i="10"/>
  <c r="M177" i="10"/>
  <c r="L177" i="10"/>
  <c r="K177" i="10"/>
  <c r="I177" i="10"/>
  <c r="H177" i="10"/>
  <c r="P176" i="10"/>
  <c r="O176" i="10"/>
  <c r="N176" i="10"/>
  <c r="M176" i="10"/>
  <c r="L176" i="10"/>
  <c r="K176" i="10"/>
  <c r="I176" i="10"/>
  <c r="H176" i="10"/>
  <c r="P175" i="10"/>
  <c r="O175" i="10"/>
  <c r="N175" i="10"/>
  <c r="M175" i="10"/>
  <c r="L175" i="10"/>
  <c r="K175" i="10"/>
  <c r="I175" i="10"/>
  <c r="H175" i="10"/>
  <c r="P174" i="10"/>
  <c r="O174" i="10"/>
  <c r="N174" i="10"/>
  <c r="M174" i="10"/>
  <c r="L174" i="10"/>
  <c r="K174" i="10"/>
  <c r="I174" i="10"/>
  <c r="H174" i="10"/>
  <c r="P173" i="10"/>
  <c r="O173" i="10"/>
  <c r="N173" i="10"/>
  <c r="M173" i="10"/>
  <c r="L173" i="10"/>
  <c r="K173" i="10"/>
  <c r="I173" i="10"/>
  <c r="H173" i="10"/>
  <c r="P172" i="10"/>
  <c r="O172" i="10"/>
  <c r="N172" i="10"/>
  <c r="M172" i="10"/>
  <c r="L172" i="10"/>
  <c r="K172" i="10"/>
  <c r="I172" i="10"/>
  <c r="H172" i="10"/>
  <c r="P171" i="10"/>
  <c r="O171" i="10"/>
  <c r="N171" i="10"/>
  <c r="M171" i="10"/>
  <c r="L171" i="10"/>
  <c r="K171" i="10"/>
  <c r="I171" i="10"/>
  <c r="H171" i="10"/>
  <c r="P170" i="10"/>
  <c r="O170" i="10"/>
  <c r="N170" i="10"/>
  <c r="M170" i="10"/>
  <c r="L170" i="10"/>
  <c r="K170" i="10"/>
  <c r="I170" i="10"/>
  <c r="H170" i="10"/>
  <c r="I9" i="10"/>
  <c r="H9" i="10"/>
  <c r="I8" i="10"/>
  <c r="H8" i="10"/>
  <c r="I7" i="10"/>
  <c r="H7" i="10"/>
  <c r="I6" i="10"/>
  <c r="H6" i="10"/>
  <c r="I5" i="10"/>
  <c r="H5" i="10"/>
  <c r="I4" i="10"/>
  <c r="H4" i="10"/>
  <c r="I3" i="10"/>
  <c r="H3" i="10"/>
  <c r="I2" i="10"/>
  <c r="H2" i="10"/>
  <c r="T29" i="19" l="1"/>
  <c r="T28" i="19"/>
  <c r="T28" i="27"/>
  <c r="E18" i="23" l="1"/>
  <c r="E10" i="23"/>
  <c r="C28" i="23"/>
  <c r="C24" i="23"/>
  <c r="C25" i="23"/>
  <c r="C23" i="23"/>
  <c r="C22" i="23"/>
  <c r="C21" i="23"/>
  <c r="C20" i="23"/>
  <c r="C19" i="23"/>
  <c r="B25" i="23"/>
  <c r="B24" i="23"/>
  <c r="B23" i="23"/>
  <c r="B22" i="23"/>
  <c r="B21" i="23"/>
  <c r="B20" i="23"/>
  <c r="B19" i="23"/>
  <c r="E24" i="23"/>
  <c r="E23" i="23"/>
  <c r="E22" i="23"/>
  <c r="E21" i="23"/>
  <c r="E20" i="23"/>
  <c r="E19" i="23"/>
  <c r="T15" i="27" l="1"/>
  <c r="T29" i="27"/>
  <c r="T27" i="27"/>
  <c r="T26" i="27"/>
  <c r="T25" i="27"/>
  <c r="T24" i="27"/>
  <c r="T23" i="27"/>
  <c r="T22" i="27"/>
  <c r="T21" i="27"/>
  <c r="T20" i="27"/>
  <c r="T13" i="27"/>
  <c r="T12" i="27"/>
  <c r="T11" i="27"/>
  <c r="T10" i="27"/>
  <c r="T9" i="27"/>
  <c r="T8" i="27"/>
  <c r="C29" i="23" l="1"/>
  <c r="T13" i="25"/>
  <c r="T11" i="25"/>
  <c r="T10" i="25"/>
  <c r="T9" i="25"/>
  <c r="T8" i="25"/>
  <c r="E9" i="23"/>
  <c r="C9" i="23"/>
  <c r="B9" i="23"/>
  <c r="E17" i="23"/>
  <c r="E33" i="23"/>
  <c r="E32" i="23"/>
  <c r="E31" i="23"/>
  <c r="E30" i="23"/>
  <c r="E29" i="23"/>
  <c r="E28" i="23"/>
  <c r="E27" i="23"/>
  <c r="E26" i="23"/>
  <c r="E25" i="23"/>
  <c r="E16" i="23"/>
  <c r="E15" i="23"/>
  <c r="E14" i="23"/>
  <c r="E13" i="23"/>
  <c r="E12" i="23"/>
  <c r="E11" i="23"/>
  <c r="E8" i="23"/>
  <c r="E7" i="23"/>
  <c r="E6" i="23"/>
  <c r="E5" i="23"/>
  <c r="E4" i="23"/>
  <c r="E3" i="23"/>
  <c r="C17" i="23"/>
  <c r="B17" i="23"/>
  <c r="B31" i="23"/>
  <c r="B32" i="23"/>
  <c r="B33" i="23"/>
  <c r="B30" i="23"/>
  <c r="B26" i="23"/>
  <c r="B27" i="23"/>
  <c r="B28" i="23"/>
  <c r="B29" i="23"/>
  <c r="C26" i="23"/>
  <c r="C27" i="23"/>
  <c r="C30" i="23"/>
  <c r="B12" i="23"/>
  <c r="B13" i="23"/>
  <c r="B14" i="23"/>
  <c r="B15" i="23"/>
  <c r="B16" i="23"/>
  <c r="B11" i="23"/>
  <c r="B7" i="23"/>
  <c r="B6" i="23"/>
  <c r="B5" i="23"/>
  <c r="B4" i="23"/>
  <c r="B3" i="23"/>
  <c r="B8" i="23"/>
  <c r="C3" i="23"/>
  <c r="C4" i="23"/>
  <c r="C5" i="23"/>
  <c r="C6" i="23"/>
  <c r="C7" i="23"/>
  <c r="C8" i="23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" i="10"/>
  <c r="L8" i="10"/>
  <c r="L7" i="10"/>
  <c r="L6" i="10"/>
  <c r="L5" i="10"/>
  <c r="L4" i="10"/>
  <c r="L3" i="10"/>
  <c r="L2" i="10"/>
  <c r="K155" i="10"/>
  <c r="K156" i="10"/>
  <c r="K157" i="10"/>
  <c r="K158" i="10"/>
  <c r="K159" i="10"/>
  <c r="K160" i="10"/>
  <c r="K161" i="10"/>
  <c r="K154" i="10"/>
  <c r="K147" i="10"/>
  <c r="K148" i="10"/>
  <c r="K149" i="10"/>
  <c r="K150" i="10"/>
  <c r="K151" i="10"/>
  <c r="K152" i="10"/>
  <c r="K153" i="10"/>
  <c r="K146" i="10"/>
  <c r="K139" i="10"/>
  <c r="K140" i="10"/>
  <c r="K141" i="10"/>
  <c r="K142" i="10"/>
  <c r="K143" i="10"/>
  <c r="K144" i="10"/>
  <c r="K145" i="10"/>
  <c r="K138" i="10"/>
  <c r="K123" i="10"/>
  <c r="K124" i="10"/>
  <c r="K125" i="10"/>
  <c r="K126" i="10"/>
  <c r="K127" i="10"/>
  <c r="K128" i="10"/>
  <c r="K129" i="10"/>
  <c r="K122" i="10"/>
  <c r="K115" i="10"/>
  <c r="K116" i="10"/>
  <c r="K117" i="10"/>
  <c r="K118" i="10"/>
  <c r="K119" i="10"/>
  <c r="K120" i="10"/>
  <c r="K121" i="10"/>
  <c r="K114" i="10"/>
  <c r="K107" i="10"/>
  <c r="K108" i="10"/>
  <c r="K109" i="10"/>
  <c r="K110" i="10"/>
  <c r="K111" i="10"/>
  <c r="K112" i="10"/>
  <c r="K113" i="10"/>
  <c r="K106" i="10"/>
  <c r="K99" i="10"/>
  <c r="K100" i="10"/>
  <c r="K101" i="10"/>
  <c r="K102" i="10"/>
  <c r="K103" i="10"/>
  <c r="K104" i="10"/>
  <c r="K105" i="10"/>
  <c r="K98" i="10"/>
  <c r="K3" i="10"/>
  <c r="K4" i="10"/>
  <c r="K5" i="10"/>
  <c r="K6" i="10"/>
  <c r="K7" i="10"/>
  <c r="K8" i="10"/>
  <c r="K9" i="10"/>
  <c r="K2" i="10"/>
  <c r="C32" i="23"/>
  <c r="N169" i="10"/>
  <c r="M169" i="10"/>
  <c r="N168" i="10"/>
  <c r="M168" i="10"/>
  <c r="N167" i="10"/>
  <c r="M167" i="10"/>
  <c r="N166" i="10"/>
  <c r="M166" i="10"/>
  <c r="N165" i="10"/>
  <c r="M165" i="10"/>
  <c r="N164" i="10"/>
  <c r="M164" i="10"/>
  <c r="N163" i="10"/>
  <c r="M163" i="10"/>
  <c r="N162" i="10"/>
  <c r="M162" i="10"/>
  <c r="P161" i="10"/>
  <c r="O161" i="10"/>
  <c r="N161" i="10"/>
  <c r="M161" i="10"/>
  <c r="I161" i="10"/>
  <c r="H161" i="10"/>
  <c r="P160" i="10"/>
  <c r="O160" i="10"/>
  <c r="N160" i="10"/>
  <c r="M160" i="10"/>
  <c r="I160" i="10"/>
  <c r="H160" i="10"/>
  <c r="P159" i="10"/>
  <c r="O159" i="10"/>
  <c r="N159" i="10"/>
  <c r="M159" i="10"/>
  <c r="I159" i="10"/>
  <c r="H159" i="10"/>
  <c r="P158" i="10"/>
  <c r="O158" i="10"/>
  <c r="N158" i="10"/>
  <c r="M158" i="10"/>
  <c r="I158" i="10"/>
  <c r="H158" i="10"/>
  <c r="P157" i="10"/>
  <c r="O157" i="10"/>
  <c r="N157" i="10"/>
  <c r="M157" i="10"/>
  <c r="I157" i="10"/>
  <c r="H157" i="10"/>
  <c r="P156" i="10"/>
  <c r="O156" i="10"/>
  <c r="N156" i="10"/>
  <c r="M156" i="10"/>
  <c r="I156" i="10"/>
  <c r="H156" i="10"/>
  <c r="P155" i="10"/>
  <c r="O155" i="10"/>
  <c r="N155" i="10"/>
  <c r="M155" i="10"/>
  <c r="I155" i="10"/>
  <c r="H155" i="10"/>
  <c r="P154" i="10"/>
  <c r="O154" i="10"/>
  <c r="N154" i="10"/>
  <c r="M154" i="10"/>
  <c r="I154" i="10"/>
  <c r="H154" i="10"/>
  <c r="P153" i="10"/>
  <c r="O153" i="10"/>
  <c r="N153" i="10"/>
  <c r="M153" i="10"/>
  <c r="I153" i="10"/>
  <c r="H153" i="10"/>
  <c r="P152" i="10"/>
  <c r="O152" i="10"/>
  <c r="N152" i="10"/>
  <c r="M152" i="10"/>
  <c r="I152" i="10"/>
  <c r="H152" i="10"/>
  <c r="P151" i="10"/>
  <c r="O151" i="10"/>
  <c r="N151" i="10"/>
  <c r="M151" i="10"/>
  <c r="I151" i="10"/>
  <c r="H151" i="10"/>
  <c r="P150" i="10"/>
  <c r="O150" i="10"/>
  <c r="N150" i="10"/>
  <c r="M150" i="10"/>
  <c r="I150" i="10"/>
  <c r="H150" i="10"/>
  <c r="P149" i="10"/>
  <c r="O149" i="10"/>
  <c r="N149" i="10"/>
  <c r="M149" i="10"/>
  <c r="I149" i="10"/>
  <c r="H149" i="10"/>
  <c r="P148" i="10"/>
  <c r="O148" i="10"/>
  <c r="N148" i="10"/>
  <c r="M148" i="10"/>
  <c r="I148" i="10"/>
  <c r="H148" i="10"/>
  <c r="P147" i="10"/>
  <c r="O147" i="10"/>
  <c r="N147" i="10"/>
  <c r="M147" i="10"/>
  <c r="I147" i="10"/>
  <c r="H147" i="10"/>
  <c r="P146" i="10"/>
  <c r="O146" i="10"/>
  <c r="N146" i="10"/>
  <c r="M146" i="10"/>
  <c r="I146" i="10"/>
  <c r="H146" i="10"/>
  <c r="P145" i="10"/>
  <c r="O145" i="10"/>
  <c r="N145" i="10"/>
  <c r="M145" i="10"/>
  <c r="I145" i="10"/>
  <c r="H145" i="10"/>
  <c r="P144" i="10"/>
  <c r="O144" i="10"/>
  <c r="N144" i="10"/>
  <c r="M144" i="10"/>
  <c r="I144" i="10"/>
  <c r="H144" i="10"/>
  <c r="P143" i="10"/>
  <c r="O143" i="10"/>
  <c r="N143" i="10"/>
  <c r="M143" i="10"/>
  <c r="I143" i="10"/>
  <c r="H143" i="10"/>
  <c r="P142" i="10"/>
  <c r="O142" i="10"/>
  <c r="N142" i="10"/>
  <c r="M142" i="10"/>
  <c r="I142" i="10"/>
  <c r="H142" i="10"/>
  <c r="P141" i="10"/>
  <c r="O141" i="10"/>
  <c r="N141" i="10"/>
  <c r="M141" i="10"/>
  <c r="I141" i="10"/>
  <c r="H141" i="10"/>
  <c r="P140" i="10"/>
  <c r="O140" i="10"/>
  <c r="N140" i="10"/>
  <c r="M140" i="10"/>
  <c r="I140" i="10"/>
  <c r="H140" i="10"/>
  <c r="P139" i="10"/>
  <c r="O139" i="10"/>
  <c r="N139" i="10"/>
  <c r="M139" i="10"/>
  <c r="I139" i="10"/>
  <c r="H139" i="10"/>
  <c r="P138" i="10"/>
  <c r="O138" i="10"/>
  <c r="N138" i="10"/>
  <c r="M138" i="10"/>
  <c r="I138" i="10"/>
  <c r="H138" i="10"/>
  <c r="P129" i="10"/>
  <c r="O129" i="10"/>
  <c r="N129" i="10"/>
  <c r="M129" i="10"/>
  <c r="I129" i="10"/>
  <c r="H129" i="10"/>
  <c r="P128" i="10"/>
  <c r="O128" i="10"/>
  <c r="N128" i="10"/>
  <c r="M128" i="10"/>
  <c r="I128" i="10"/>
  <c r="H128" i="10"/>
  <c r="P127" i="10"/>
  <c r="O127" i="10"/>
  <c r="N127" i="10"/>
  <c r="M127" i="10"/>
  <c r="I127" i="10"/>
  <c r="H127" i="10"/>
  <c r="P126" i="10"/>
  <c r="O126" i="10"/>
  <c r="N126" i="10"/>
  <c r="M126" i="10"/>
  <c r="I126" i="10"/>
  <c r="H126" i="10"/>
  <c r="P125" i="10"/>
  <c r="O125" i="10"/>
  <c r="N125" i="10"/>
  <c r="M125" i="10"/>
  <c r="I125" i="10"/>
  <c r="H125" i="10"/>
  <c r="P124" i="10"/>
  <c r="O124" i="10"/>
  <c r="N124" i="10"/>
  <c r="M124" i="10"/>
  <c r="I124" i="10"/>
  <c r="H124" i="10"/>
  <c r="P123" i="10"/>
  <c r="O123" i="10"/>
  <c r="N123" i="10"/>
  <c r="M123" i="10"/>
  <c r="I123" i="10"/>
  <c r="H123" i="10"/>
  <c r="P122" i="10"/>
  <c r="O122" i="10"/>
  <c r="N122" i="10"/>
  <c r="M122" i="10"/>
  <c r="I122" i="10"/>
  <c r="H122" i="10"/>
  <c r="P121" i="10"/>
  <c r="O121" i="10"/>
  <c r="N121" i="10"/>
  <c r="M121" i="10"/>
  <c r="I121" i="10"/>
  <c r="H121" i="10"/>
  <c r="P120" i="10"/>
  <c r="O120" i="10"/>
  <c r="N120" i="10"/>
  <c r="M120" i="10"/>
  <c r="I120" i="10"/>
  <c r="H120" i="10"/>
  <c r="P119" i="10"/>
  <c r="O119" i="10"/>
  <c r="N119" i="10"/>
  <c r="M119" i="10"/>
  <c r="I119" i="10"/>
  <c r="H119" i="10"/>
  <c r="P118" i="10"/>
  <c r="O118" i="10"/>
  <c r="N118" i="10"/>
  <c r="M118" i="10"/>
  <c r="I118" i="10"/>
  <c r="H118" i="10"/>
  <c r="P117" i="10"/>
  <c r="O117" i="10"/>
  <c r="N117" i="10"/>
  <c r="M117" i="10"/>
  <c r="I117" i="10"/>
  <c r="H117" i="10"/>
  <c r="P116" i="10"/>
  <c r="O116" i="10"/>
  <c r="N116" i="10"/>
  <c r="M116" i="10"/>
  <c r="I116" i="10"/>
  <c r="H116" i="10"/>
  <c r="P115" i="10"/>
  <c r="O115" i="10"/>
  <c r="N115" i="10"/>
  <c r="M115" i="10"/>
  <c r="I115" i="10"/>
  <c r="H115" i="10"/>
  <c r="P114" i="10"/>
  <c r="O114" i="10"/>
  <c r="N114" i="10"/>
  <c r="M114" i="10"/>
  <c r="I114" i="10"/>
  <c r="H114" i="10"/>
  <c r="P113" i="10"/>
  <c r="O113" i="10"/>
  <c r="N113" i="10"/>
  <c r="M113" i="10"/>
  <c r="I113" i="10"/>
  <c r="H113" i="10"/>
  <c r="P112" i="10"/>
  <c r="O112" i="10"/>
  <c r="N112" i="10"/>
  <c r="M112" i="10"/>
  <c r="I112" i="10"/>
  <c r="H112" i="10"/>
  <c r="P111" i="10"/>
  <c r="O111" i="10"/>
  <c r="N111" i="10"/>
  <c r="M111" i="10"/>
  <c r="I111" i="10"/>
  <c r="H111" i="10"/>
  <c r="P110" i="10"/>
  <c r="O110" i="10"/>
  <c r="N110" i="10"/>
  <c r="M110" i="10"/>
  <c r="I110" i="10"/>
  <c r="H110" i="10"/>
  <c r="P109" i="10"/>
  <c r="O109" i="10"/>
  <c r="N109" i="10"/>
  <c r="M109" i="10"/>
  <c r="I109" i="10"/>
  <c r="H109" i="10"/>
  <c r="P108" i="10"/>
  <c r="O108" i="10"/>
  <c r="N108" i="10"/>
  <c r="M108" i="10"/>
  <c r="I108" i="10"/>
  <c r="H108" i="10"/>
  <c r="P107" i="10"/>
  <c r="O107" i="10"/>
  <c r="N107" i="10"/>
  <c r="M107" i="10"/>
  <c r="I107" i="10"/>
  <c r="H107" i="10"/>
  <c r="P106" i="10"/>
  <c r="O106" i="10"/>
  <c r="N106" i="10"/>
  <c r="M106" i="10"/>
  <c r="I106" i="10"/>
  <c r="H106" i="10"/>
  <c r="P105" i="10"/>
  <c r="O105" i="10"/>
  <c r="N105" i="10"/>
  <c r="M105" i="10"/>
  <c r="I105" i="10"/>
  <c r="H105" i="10"/>
  <c r="P104" i="10"/>
  <c r="O104" i="10"/>
  <c r="N104" i="10"/>
  <c r="M104" i="10"/>
  <c r="I104" i="10"/>
  <c r="H104" i="10"/>
  <c r="P103" i="10"/>
  <c r="O103" i="10"/>
  <c r="N103" i="10"/>
  <c r="M103" i="10"/>
  <c r="I103" i="10"/>
  <c r="H103" i="10"/>
  <c r="P102" i="10"/>
  <c r="O102" i="10"/>
  <c r="N102" i="10"/>
  <c r="M102" i="10"/>
  <c r="I102" i="10"/>
  <c r="H102" i="10"/>
  <c r="P101" i="10"/>
  <c r="O101" i="10"/>
  <c r="N101" i="10"/>
  <c r="M101" i="10"/>
  <c r="I101" i="10"/>
  <c r="H101" i="10"/>
  <c r="P100" i="10"/>
  <c r="O100" i="10"/>
  <c r="N100" i="10"/>
  <c r="M100" i="10"/>
  <c r="I100" i="10"/>
  <c r="H100" i="10"/>
  <c r="P99" i="10"/>
  <c r="O99" i="10"/>
  <c r="N99" i="10"/>
  <c r="M99" i="10"/>
  <c r="I99" i="10"/>
  <c r="H99" i="10"/>
  <c r="P98" i="10"/>
  <c r="O98" i="10"/>
  <c r="N98" i="10"/>
  <c r="M98" i="10"/>
  <c r="I98" i="10"/>
  <c r="H98" i="10"/>
  <c r="C31" i="23"/>
  <c r="C33" i="23"/>
  <c r="C12" i="23"/>
  <c r="C13" i="23"/>
  <c r="C14" i="23"/>
  <c r="C15" i="23"/>
  <c r="C16" i="23"/>
  <c r="C11" i="23"/>
  <c r="T22" i="19"/>
  <c r="T23" i="19"/>
  <c r="T24" i="19"/>
  <c r="T25" i="19"/>
  <c r="T26" i="19"/>
  <c r="T27" i="19"/>
  <c r="T30" i="19"/>
  <c r="T21" i="19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T15" i="19"/>
  <c r="T11" i="19"/>
  <c r="T12" i="19"/>
  <c r="T10" i="19"/>
  <c r="T9" i="19"/>
  <c r="T8" i="19"/>
  <c r="P9" i="10"/>
  <c r="P8" i="10"/>
  <c r="P7" i="10"/>
  <c r="P6" i="10"/>
  <c r="P5" i="10"/>
  <c r="P3" i="10"/>
  <c r="P2" i="10"/>
  <c r="P4" i="10"/>
  <c r="N9" i="10"/>
  <c r="N8" i="10"/>
  <c r="N7" i="10"/>
  <c r="N6" i="10"/>
  <c r="N5" i="10"/>
  <c r="N4" i="10"/>
  <c r="N3" i="10"/>
  <c r="N2" i="10"/>
  <c r="M9" i="10"/>
  <c r="M8" i="10"/>
  <c r="M7" i="10"/>
  <c r="M6" i="10"/>
  <c r="M5" i="10"/>
  <c r="M4" i="10"/>
  <c r="M3" i="10"/>
  <c r="M2" i="10"/>
</calcChain>
</file>

<file path=xl/sharedStrings.xml><?xml version="1.0" encoding="utf-8"?>
<sst xmlns="http://schemas.openxmlformats.org/spreadsheetml/2006/main" count="2507" uniqueCount="202">
  <si>
    <t>Utoljára frissítve:</t>
  </si>
  <si>
    <t>Levelező Business Coach I. évfolyam Pécs, 1. szemeszter</t>
  </si>
  <si>
    <t>Szorgalmi időszak:</t>
  </si>
  <si>
    <t>Vizsgaidőszak:</t>
  </si>
  <si>
    <t>TANTERV</t>
  </si>
  <si>
    <t>Rövidítés</t>
  </si>
  <si>
    <t>Óraszám</t>
  </si>
  <si>
    <t>Kredit</t>
  </si>
  <si>
    <t xml:space="preserve"> Tárgy megnevezése</t>
  </si>
  <si>
    <t xml:space="preserve"> Oktató</t>
  </si>
  <si>
    <t>Oktatás (%)</t>
  </si>
  <si>
    <t>Kurzuskód</t>
  </si>
  <si>
    <t>Tárgykód</t>
  </si>
  <si>
    <t>Ellenőrzés:</t>
  </si>
  <si>
    <t>SZF</t>
  </si>
  <si>
    <t>Személyiség és fejlődéspszichológia</t>
  </si>
  <si>
    <t>Piczkó Katalin</t>
  </si>
  <si>
    <t>S20BCC01</t>
  </si>
  <si>
    <t>CA</t>
  </si>
  <si>
    <t>Coaching alapok</t>
  </si>
  <si>
    <t>Galántai Júlia</t>
  </si>
  <si>
    <t>S20BCC02</t>
  </si>
  <si>
    <t>SZK</t>
  </si>
  <si>
    <t>Személyközi kommunikáció</t>
  </si>
  <si>
    <t>S20BCE05</t>
  </si>
  <si>
    <t>ECF</t>
  </si>
  <si>
    <t>Eredményes Coaching feltételei</t>
  </si>
  <si>
    <t>S20BCC07</t>
  </si>
  <si>
    <t>CME</t>
  </si>
  <si>
    <t>Coaching  modellek, eszközök I.</t>
  </si>
  <si>
    <t>S20BCC05</t>
  </si>
  <si>
    <t>CME2</t>
  </si>
  <si>
    <t>Coaching  modellek, eszközök II.</t>
  </si>
  <si>
    <t>S20BCC06</t>
  </si>
  <si>
    <t>CKOMP</t>
  </si>
  <si>
    <t>Coaching kompetenciák fejlesztése I.</t>
  </si>
  <si>
    <t>S20BCC11</t>
  </si>
  <si>
    <t>CGYAK</t>
  </si>
  <si>
    <t>Coaching a gyakorlatban I.</t>
  </si>
  <si>
    <t>Pataki Katalin</t>
  </si>
  <si>
    <t>S20BCC08</t>
  </si>
  <si>
    <t>Összesen:</t>
  </si>
  <si>
    <t>Tanulmányi ügyintéző:</t>
  </si>
  <si>
    <t xml:space="preserve">   Tanrend</t>
  </si>
  <si>
    <t>Dátum</t>
  </si>
  <si>
    <t>09:00-10:15</t>
  </si>
  <si>
    <t>10:30-11:45</t>
  </si>
  <si>
    <t>12:30-13:45</t>
  </si>
  <si>
    <t>14:00-15:15</t>
  </si>
  <si>
    <t>15:30-16:45</t>
  </si>
  <si>
    <t>17:00-18:15</t>
  </si>
  <si>
    <t>Tájékoztató</t>
  </si>
  <si>
    <t>Kreditbeszámítási kérelmek leadásának határideje a Tanulmányi Osztályon:</t>
  </si>
  <si>
    <t>2021. szeptember 25.</t>
  </si>
  <si>
    <t>A félév során esetlegesen előforduló óra- illetve teremcserékről a Neptun rendszer képzési tájékoztató színterén fellelhető, naprakészen tartott</t>
  </si>
  <si>
    <t>Levelező Business Coach I. évfolyam Pécs 2., 2021. ősz, 1. szemeszter</t>
  </si>
  <si>
    <t>Aktuális félév:</t>
  </si>
  <si>
    <t>2021. szeptember 06. - 2022. január 22.</t>
  </si>
  <si>
    <t>2021-2022-1 tanulmányi ciklus fontosabb időpontjai</t>
  </si>
  <si>
    <t>2021. december 13 - 18.</t>
  </si>
  <si>
    <t>2022. január 3 -22.</t>
  </si>
  <si>
    <t>Dr. Piczkó Katalin</t>
  </si>
  <si>
    <t>KTK-szefejSL-P2</t>
  </si>
  <si>
    <t>KTK-coalapSL-P2</t>
  </si>
  <si>
    <t>Bányai Edit</t>
  </si>
  <si>
    <t>KTK-szekomSL-P2</t>
  </si>
  <si>
    <t>Dr. Kiss Olga</t>
  </si>
  <si>
    <t>KTK-ercofeSL-P2</t>
  </si>
  <si>
    <t>KTK-comom1SL-P2</t>
  </si>
  <si>
    <t>KTK-comom2SL-P2</t>
  </si>
  <si>
    <t>KTK-cokof1SL-P2</t>
  </si>
  <si>
    <t>Bártfai-Jablonszky Andrea</t>
  </si>
  <si>
    <t>KTK-coagy1SL-P2</t>
  </si>
  <si>
    <t>Szemerei-Bergics Eszter</t>
  </si>
  <si>
    <t>órarendekből lehet folyamatosan tájékozódni. Kérjük figyelje a friss verziókat (bal felső sarok)!</t>
  </si>
  <si>
    <t>Levelező Business Coach I. évfolyam Pécs 3., 2021. ősz, 1. szemeszter</t>
  </si>
  <si>
    <t>Mezei Andrea</t>
  </si>
  <si>
    <t>KTK-szefejSL-P23</t>
  </si>
  <si>
    <t>KTK-coalapSL-P3</t>
  </si>
  <si>
    <t>KTK-szekomSL-P3</t>
  </si>
  <si>
    <t>EEM</t>
  </si>
  <si>
    <t>Emberi erőforrás menedzsment</t>
  </si>
  <si>
    <t>Ásványi Zsófia</t>
  </si>
  <si>
    <t>KTK-emermeSL</t>
  </si>
  <si>
    <t>S20BCE01</t>
  </si>
  <si>
    <t>VEZ</t>
  </si>
  <si>
    <t>Vezetés</t>
  </si>
  <si>
    <t>Jarjabka Ákos</t>
  </si>
  <si>
    <t>KTK-vezeteSL</t>
  </si>
  <si>
    <t>S20BCE03</t>
  </si>
  <si>
    <t>KTK-cokof1SL-P3</t>
  </si>
  <si>
    <t>S20BCC03</t>
  </si>
  <si>
    <t>KTK-comom1SL-P3</t>
  </si>
  <si>
    <t>KTK-coagy1SL-P3</t>
  </si>
  <si>
    <t>Schunk Szilvia</t>
  </si>
  <si>
    <t>összevont óra</t>
  </si>
  <si>
    <t>2020. szeptember 26.</t>
  </si>
  <si>
    <t>Levelező Business Coach I. évfolyam Budapest, 1. szemeszter</t>
  </si>
  <si>
    <t>Levelező Business Coach I. évfolyam Budapest 2., 2021. ősz, 1. szemeszter</t>
  </si>
  <si>
    <t>KTK-szefejSL-B45</t>
  </si>
  <si>
    <t>KTK-coalapSL-B5</t>
  </si>
  <si>
    <t>KTK-szekomSL-B5</t>
  </si>
  <si>
    <t>KTK-cokof1SL-B5</t>
  </si>
  <si>
    <t>KTK-comom1SL-B5</t>
  </si>
  <si>
    <t>KTK-coagy1SL-B5</t>
  </si>
  <si>
    <t>*1021 Budapest, Hűvösvölgyi út 56.</t>
  </si>
  <si>
    <t>Kód</t>
  </si>
  <si>
    <t>tárgy</t>
  </si>
  <si>
    <t>oktató</t>
  </si>
  <si>
    <t>Megjegyzés</t>
  </si>
  <si>
    <t>DB</t>
  </si>
  <si>
    <t>VIZSGAREND 2020/21 őszi félév levelező alapképzés</t>
  </si>
  <si>
    <t>Tervezés alatt!</t>
  </si>
  <si>
    <t>I. évfolyam</t>
  </si>
  <si>
    <t>GINFO</t>
  </si>
  <si>
    <t>EE, GM, PSz</t>
  </si>
  <si>
    <t>(Frissítve: 2019.11.15.)</t>
  </si>
  <si>
    <t>MIKRO</t>
  </si>
  <si>
    <t>Vizsganap</t>
  </si>
  <si>
    <t>TEREM</t>
  </si>
  <si>
    <t>MARK</t>
  </si>
  <si>
    <t>B025</t>
  </si>
  <si>
    <t>B020</t>
  </si>
  <si>
    <t>B017</t>
  </si>
  <si>
    <t>B021</t>
  </si>
  <si>
    <t>B128</t>
  </si>
  <si>
    <t>ÜKA</t>
  </si>
  <si>
    <t>09h30</t>
  </si>
  <si>
    <t>GTOR</t>
  </si>
  <si>
    <t>VPEN</t>
  </si>
  <si>
    <t>NSZR</t>
  </si>
  <si>
    <t>TAN</t>
  </si>
  <si>
    <t>TERM</t>
  </si>
  <si>
    <t>USPE</t>
  </si>
  <si>
    <t>VK</t>
  </si>
  <si>
    <t>MSc</t>
  </si>
  <si>
    <t>MATEK</t>
  </si>
  <si>
    <t>11h00</t>
  </si>
  <si>
    <t>HR</t>
  </si>
  <si>
    <t>EE</t>
  </si>
  <si>
    <t>VSZA</t>
  </si>
  <si>
    <t>MIN</t>
  </si>
  <si>
    <t>EBF</t>
  </si>
  <si>
    <t>VALSZ</t>
  </si>
  <si>
    <t>12h30</t>
  </si>
  <si>
    <t>KG</t>
  </si>
  <si>
    <t>PSZ</t>
  </si>
  <si>
    <t>STRAT</t>
  </si>
  <si>
    <t>PTER</t>
  </si>
  <si>
    <t>KAR</t>
  </si>
  <si>
    <t>GSZ</t>
  </si>
  <si>
    <t>17h00</t>
  </si>
  <si>
    <t>SZM</t>
  </si>
  <si>
    <t>VSZ</t>
  </si>
  <si>
    <t>II. évfolyam</t>
  </si>
  <si>
    <t>ONISM</t>
  </si>
  <si>
    <t>EE, GM, PSz -&gt;</t>
  </si>
  <si>
    <t>MIKRO/ÜKA</t>
  </si>
  <si>
    <t>EE, GM</t>
  </si>
  <si>
    <t>PSz</t>
  </si>
  <si>
    <t>III. évfolyam</t>
  </si>
  <si>
    <t>I. évf</t>
  </si>
  <si>
    <t>II. évf.</t>
  </si>
  <si>
    <t>III. évf</t>
  </si>
  <si>
    <t>-&gt;Megjegyzések:</t>
  </si>
  <si>
    <t>VALSZ - Valószínűségszámítás és statisztika vizsgaidőpontok gépterembe kerülnek meghirdetésre</t>
  </si>
  <si>
    <r>
      <rPr>
        <sz val="11"/>
        <color rgb="FFFF0000"/>
        <rFont val="Calibri"/>
        <family val="2"/>
        <charset val="238"/>
        <scheme val="minor"/>
      </rPr>
      <t>EEME</t>
    </r>
    <r>
      <rPr>
        <sz val="11"/>
        <color theme="1" tint="0.499984740745262"/>
        <rFont val="Calibri"/>
        <family val="2"/>
        <scheme val="minor"/>
      </rPr>
      <t xml:space="preserve"> - A kurzus jellege miatt nem szükséges vizsga meghirdetése</t>
    </r>
    <r>
      <rPr>
        <sz val="11"/>
        <color rgb="FFFF0000"/>
        <rFont val="Calibri"/>
        <family val="2"/>
        <charset val="238"/>
        <scheme val="minor"/>
      </rPr>
      <t xml:space="preserve"> ??</t>
    </r>
  </si>
  <si>
    <t>VPEN - Elég egy időpont meghirdetése</t>
  </si>
  <si>
    <t>VSZ - gépteremre van szükség</t>
  </si>
  <si>
    <t>GINFO - ebben a félévben a 4. alkalmat az oktató írja ki.</t>
  </si>
  <si>
    <t>EEME</t>
  </si>
  <si>
    <t>-&gt;</t>
  </si>
  <si>
    <t>ONISM - az első alkalmat az oktató hirdeti (ebben a tanévben)</t>
  </si>
  <si>
    <t>ORARKOD</t>
  </si>
  <si>
    <t>ORARNEV</t>
  </si>
  <si>
    <t>TAGOZAT</t>
  </si>
  <si>
    <t>FELEV</t>
  </si>
  <si>
    <t>ORARKEZDETE</t>
  </si>
  <si>
    <t>ORARVEGE</t>
  </si>
  <si>
    <t>CSENGETESIREND</t>
  </si>
  <si>
    <t>ORATKOD</t>
  </si>
  <si>
    <t>ORATNEV</t>
  </si>
  <si>
    <t>AKTORAHOSSZA</t>
  </si>
  <si>
    <t>HETEK</t>
  </si>
  <si>
    <t>NAP</t>
  </si>
  <si>
    <t>ORAELEJE</t>
  </si>
  <si>
    <t>ORAVEGE</t>
  </si>
  <si>
    <t>TARGY_KURZUS</t>
  </si>
  <si>
    <t>OKTATO</t>
  </si>
  <si>
    <t>TEREMUTKOZHET</t>
  </si>
  <si>
    <t>OKTATOUTKOZHET</t>
  </si>
  <si>
    <t>KURZUSOKTATOIT_AZORAKHOZ</t>
  </si>
  <si>
    <t>HETIRENDSZERES</t>
  </si>
  <si>
    <t>KTKLev-BusCoach</t>
  </si>
  <si>
    <t>KTK Levelező Business Coach</t>
  </si>
  <si>
    <t>Levelező</t>
  </si>
  <si>
    <t>KTK-levelezo-v2</t>
  </si>
  <si>
    <t>I</t>
  </si>
  <si>
    <t>N</t>
  </si>
  <si>
    <t>2022/23/2</t>
  </si>
  <si>
    <t>2023.02.06.</t>
  </si>
  <si>
    <t>2023.05.14.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</si>
</sst>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\-mm\-dd"/>
    <numFmt numFmtId="165" formatCode="yyyy&quot;. &quot;mmmm\ d/"/>
    <numFmt numFmtId="166" formatCode="yy/mm/dd"/>
    <numFmt numFmtId="167" formatCode="#####&quot; óra&quot;"/>
    <numFmt numFmtId="168" formatCode="dddd"/>
    <numFmt numFmtId="169" formatCode="0.0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DejaVu Sans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DejaVu Sans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  <font>
      <b/>
      <sz val="11"/>
      <color theme="1" tint="0.49998474074526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2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Calibri"/>
      <family val="2"/>
      <charset val="238"/>
    </font>
    <font>
      <i/>
      <sz val="11"/>
      <color theme="9" tint="-0.249977111117893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6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charset val="238"/>
    </font>
    <font>
      <sz val="10"/>
      <color theme="7" tint="-0.249977111117893"/>
      <name val="Calibri"/>
      <family val="2"/>
      <charset val="238"/>
    </font>
    <font>
      <sz val="11"/>
      <color theme="7" tint="-0.249977111117893"/>
      <name val="Calibri"/>
      <family val="2"/>
      <charset val="238"/>
      <scheme val="minor"/>
    </font>
    <font>
      <sz val="10"/>
      <color theme="8" tint="-0.499984740745262"/>
      <name val="Calibri"/>
      <family val="2"/>
    </font>
    <font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charset val="238"/>
      <scheme val="minor"/>
    </font>
    <font>
      <sz val="10"/>
      <color rgb="FF0070C0"/>
      <name val="Calibri"/>
      <family val="2"/>
    </font>
    <font>
      <sz val="11"/>
      <color rgb="FF0070C0"/>
      <name val="Calibri"/>
      <family val="2"/>
      <scheme val="minor"/>
    </font>
    <font>
      <sz val="10"/>
      <color theme="6" tint="-0.249977111117893"/>
      <name val="Calibri"/>
      <family val="2"/>
    </font>
    <font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</font>
    <font>
      <sz val="10"/>
      <color rgb="FFC00000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4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auto="1"/>
      </patternFill>
    </fill>
    <fill>
      <patternFill patternType="solid">
        <fgColor theme="9" tint="0.3999755851924192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43"/>
      </patternFill>
    </fill>
    <fill>
      <patternFill patternType="solid">
        <fgColor theme="0"/>
        <bgColor indexed="43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43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5" fillId="0" borderId="0"/>
    <xf numFmtId="0" fontId="17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463">
    <xf numFmtId="0" fontId="0" fillId="0" borderId="0" xfId="0"/>
    <xf numFmtId="0" fontId="4" fillId="0" borderId="0" xfId="2" applyFont="1" applyAlignment="1">
      <alignment vertical="center"/>
    </xf>
    <xf numFmtId="164" fontId="5" fillId="0" borderId="0" xfId="2" applyNumberFormat="1" applyFont="1" applyAlignment="1">
      <alignment vertical="center"/>
    </xf>
    <xf numFmtId="0" fontId="1" fillId="0" borderId="0" xfId="0" applyFont="1"/>
    <xf numFmtId="0" fontId="5" fillId="0" borderId="0" xfId="2" applyFont="1" applyAlignment="1">
      <alignment vertical="center"/>
    </xf>
    <xf numFmtId="166" fontId="5" fillId="0" borderId="0" xfId="2" applyNumberFormat="1" applyFont="1" applyAlignment="1">
      <alignment vertical="center"/>
    </xf>
    <xf numFmtId="0" fontId="1" fillId="0" borderId="1" xfId="0" applyFont="1" applyBorder="1"/>
    <xf numFmtId="0" fontId="5" fillId="2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 vertical="center"/>
    </xf>
    <xf numFmtId="0" fontId="5" fillId="0" borderId="0" xfId="0" applyFont="1"/>
    <xf numFmtId="167" fontId="4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0" applyFont="1"/>
    <xf numFmtId="0" fontId="1" fillId="0" borderId="1" xfId="1" applyNumberFormat="1" applyBorder="1" applyAlignment="1">
      <alignment horizontal="center"/>
    </xf>
    <xf numFmtId="0" fontId="5" fillId="5" borderId="1" xfId="2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/>
    <xf numFmtId="0" fontId="5" fillId="0" borderId="2" xfId="2" applyFont="1" applyBorder="1" applyAlignment="1">
      <alignment horizontal="center" vertical="center"/>
    </xf>
    <xf numFmtId="0" fontId="4" fillId="0" borderId="7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164" fontId="5" fillId="0" borderId="8" xfId="2" applyNumberFormat="1" applyFont="1" applyBorder="1" applyAlignment="1">
      <alignment vertical="center"/>
    </xf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5" fillId="0" borderId="10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5" fillId="0" borderId="0" xfId="2" applyFont="1"/>
    <xf numFmtId="0" fontId="1" fillId="0" borderId="10" xfId="0" applyFont="1" applyBorder="1"/>
    <xf numFmtId="0" fontId="4" fillId="0" borderId="12" xfId="2" applyFont="1" applyBorder="1" applyAlignment="1">
      <alignment horizontal="left" vertical="center"/>
    </xf>
    <xf numFmtId="0" fontId="4" fillId="4" borderId="13" xfId="2" applyFont="1" applyFill="1" applyBorder="1" applyAlignment="1">
      <alignment horizontal="left" vertical="center"/>
    </xf>
    <xf numFmtId="0" fontId="5" fillId="0" borderId="10" xfId="0" applyFont="1" applyBorder="1"/>
    <xf numFmtId="0" fontId="5" fillId="0" borderId="11" xfId="0" applyFont="1" applyBorder="1"/>
    <xf numFmtId="14" fontId="4" fillId="0" borderId="12" xfId="2" applyNumberFormat="1" applyFont="1" applyBorder="1" applyAlignment="1">
      <alignment horizontal="center" vertical="center"/>
    </xf>
    <xf numFmtId="0" fontId="7" fillId="0" borderId="11" xfId="0" applyFont="1" applyBorder="1"/>
    <xf numFmtId="0" fontId="5" fillId="0" borderId="14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5" fillId="0" borderId="15" xfId="2" applyFont="1" applyBorder="1" applyAlignment="1">
      <alignment vertical="center"/>
    </xf>
    <xf numFmtId="0" fontId="1" fillId="0" borderId="15" xfId="0" applyFont="1" applyBorder="1"/>
    <xf numFmtId="0" fontId="1" fillId="0" borderId="16" xfId="0" applyFont="1" applyBorder="1"/>
    <xf numFmtId="49" fontId="11" fillId="0" borderId="0" xfId="0" applyNumberFormat="1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2" fillId="0" borderId="0" xfId="0" applyNumberFormat="1" applyFont="1"/>
    <xf numFmtId="0" fontId="9" fillId="0" borderId="0" xfId="0" applyFont="1"/>
    <xf numFmtId="49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49" fontId="11" fillId="0" borderId="15" xfId="0" applyNumberFormat="1" applyFont="1" applyBorder="1"/>
    <xf numFmtId="0" fontId="5" fillId="7" borderId="1" xfId="2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5" fillId="10" borderId="1" xfId="2" applyFont="1" applyFill="1" applyBorder="1" applyAlignment="1">
      <alignment horizontal="center"/>
    </xf>
    <xf numFmtId="0" fontId="13" fillId="0" borderId="1" xfId="3" applyFont="1" applyBorder="1" applyAlignment="1">
      <alignment horizontal="center"/>
    </xf>
    <xf numFmtId="0" fontId="15" fillId="0" borderId="0" xfId="3"/>
    <xf numFmtId="168" fontId="15" fillId="11" borderId="1" xfId="3" applyNumberFormat="1" applyFill="1" applyBorder="1"/>
    <xf numFmtId="0" fontId="15" fillId="0" borderId="1" xfId="3" applyBorder="1"/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1" fillId="0" borderId="2" xfId="3" applyFont="1" applyBorder="1" applyAlignment="1">
      <alignment horizontal="center"/>
    </xf>
    <xf numFmtId="49" fontId="12" fillId="0" borderId="15" xfId="0" applyNumberFormat="1" applyFont="1" applyBorder="1"/>
    <xf numFmtId="49" fontId="0" fillId="8" borderId="7" xfId="0" applyNumberFormat="1" applyFill="1" applyBorder="1"/>
    <xf numFmtId="49" fontId="0" fillId="8" borderId="8" xfId="0" applyNumberFormat="1" applyFill="1" applyBorder="1"/>
    <xf numFmtId="0" fontId="9" fillId="8" borderId="8" xfId="0" applyFont="1" applyFill="1" applyBorder="1"/>
    <xf numFmtId="0" fontId="9" fillId="8" borderId="0" xfId="0" applyFont="1" applyFill="1"/>
    <xf numFmtId="49" fontId="9" fillId="8" borderId="0" xfId="0" applyNumberFormat="1" applyFont="1" applyFill="1"/>
    <xf numFmtId="49" fontId="9" fillId="8" borderId="8" xfId="0" applyNumberFormat="1" applyFont="1" applyFill="1" applyBorder="1"/>
    <xf numFmtId="0" fontId="0" fillId="8" borderId="8" xfId="0" applyFill="1" applyBorder="1"/>
    <xf numFmtId="0" fontId="0" fillId="8" borderId="8" xfId="0" applyFill="1" applyBorder="1" applyAlignment="1">
      <alignment horizontal="center" vertical="center"/>
    </xf>
    <xf numFmtId="0" fontId="0" fillId="8" borderId="0" xfId="0" applyFill="1"/>
    <xf numFmtId="0" fontId="9" fillId="8" borderId="9" xfId="0" applyFont="1" applyFill="1" applyBorder="1"/>
    <xf numFmtId="49" fontId="0" fillId="8" borderId="10" xfId="0" applyNumberFormat="1" applyFill="1" applyBorder="1"/>
    <xf numFmtId="49" fontId="0" fillId="8" borderId="0" xfId="0" applyNumberFormat="1" applyFill="1"/>
    <xf numFmtId="0" fontId="0" fillId="8" borderId="0" xfId="0" applyFill="1" applyAlignment="1">
      <alignment horizontal="center" vertical="center"/>
    </xf>
    <xf numFmtId="0" fontId="9" fillId="8" borderId="11" xfId="0" applyFont="1" applyFill="1" applyBorder="1"/>
    <xf numFmtId="49" fontId="0" fillId="8" borderId="14" xfId="0" applyNumberFormat="1" applyFill="1" applyBorder="1"/>
    <xf numFmtId="49" fontId="0" fillId="8" borderId="15" xfId="0" applyNumberFormat="1" applyFill="1" applyBorder="1"/>
    <xf numFmtId="0" fontId="9" fillId="8" borderId="15" xfId="0" applyFont="1" applyFill="1" applyBorder="1"/>
    <xf numFmtId="49" fontId="9" fillId="8" borderId="15" xfId="0" applyNumberFormat="1" applyFont="1" applyFill="1" applyBorder="1"/>
    <xf numFmtId="0" fontId="0" fillId="8" borderId="15" xfId="0" applyFill="1" applyBorder="1"/>
    <xf numFmtId="0" fontId="0" fillId="8" borderId="15" xfId="0" applyFill="1" applyBorder="1" applyAlignment="1">
      <alignment horizontal="center" vertical="center"/>
    </xf>
    <xf numFmtId="0" fontId="9" fillId="8" borderId="16" xfId="0" applyFont="1" applyFill="1" applyBorder="1"/>
    <xf numFmtId="49" fontId="0" fillId="13" borderId="7" xfId="0" applyNumberFormat="1" applyFill="1" applyBorder="1"/>
    <xf numFmtId="49" fontId="0" fillId="13" borderId="8" xfId="0" applyNumberFormat="1" applyFill="1" applyBorder="1"/>
    <xf numFmtId="0" fontId="9" fillId="13" borderId="8" xfId="0" applyFont="1" applyFill="1" applyBorder="1"/>
    <xf numFmtId="0" fontId="9" fillId="13" borderId="0" xfId="0" applyFont="1" applyFill="1"/>
    <xf numFmtId="49" fontId="9" fillId="13" borderId="0" xfId="0" applyNumberFormat="1" applyFont="1" applyFill="1"/>
    <xf numFmtId="49" fontId="9" fillId="13" borderId="8" xfId="0" applyNumberFormat="1" applyFont="1" applyFill="1" applyBorder="1"/>
    <xf numFmtId="0" fontId="0" fillId="13" borderId="8" xfId="0" applyFill="1" applyBorder="1"/>
    <xf numFmtId="0" fontId="0" fillId="13" borderId="8" xfId="0" applyFill="1" applyBorder="1" applyAlignment="1">
      <alignment horizontal="center" vertical="center"/>
    </xf>
    <xf numFmtId="0" fontId="0" fillId="13" borderId="0" xfId="0" applyFill="1"/>
    <xf numFmtId="0" fontId="9" fillId="13" borderId="9" xfId="0" applyFont="1" applyFill="1" applyBorder="1"/>
    <xf numFmtId="49" fontId="0" fillId="13" borderId="10" xfId="0" applyNumberFormat="1" applyFill="1" applyBorder="1"/>
    <xf numFmtId="49" fontId="0" fillId="13" borderId="0" xfId="0" applyNumberFormat="1" applyFill="1"/>
    <xf numFmtId="49" fontId="0" fillId="13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9" fillId="13" borderId="11" xfId="0" applyFont="1" applyFill="1" applyBorder="1"/>
    <xf numFmtId="49" fontId="0" fillId="13" borderId="14" xfId="0" applyNumberFormat="1" applyFill="1" applyBorder="1"/>
    <xf numFmtId="49" fontId="0" fillId="13" borderId="15" xfId="0" applyNumberFormat="1" applyFill="1" applyBorder="1"/>
    <xf numFmtId="0" fontId="9" fillId="13" borderId="15" xfId="0" applyFont="1" applyFill="1" applyBorder="1"/>
    <xf numFmtId="49" fontId="9" fillId="13" borderId="15" xfId="0" applyNumberFormat="1" applyFont="1" applyFill="1" applyBorder="1"/>
    <xf numFmtId="0" fontId="0" fillId="13" borderId="15" xfId="0" applyFill="1" applyBorder="1"/>
    <xf numFmtId="49" fontId="0" fillId="13" borderId="15" xfId="0" applyNumberFormat="1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9" fillId="13" borderId="16" xfId="0" applyFont="1" applyFill="1" applyBorder="1"/>
    <xf numFmtId="1" fontId="0" fillId="13" borderId="8" xfId="0" applyNumberFormat="1" applyFill="1" applyBorder="1" applyAlignment="1">
      <alignment horizontal="center" vertical="center"/>
    </xf>
    <xf numFmtId="1" fontId="0" fillId="8" borderId="8" xfId="0" applyNumberFormat="1" applyFill="1" applyBorder="1" applyAlignment="1">
      <alignment horizontal="center" vertical="center"/>
    </xf>
    <xf numFmtId="1" fontId="0" fillId="8" borderId="0" xfId="0" applyNumberFormat="1" applyFill="1" applyAlignment="1">
      <alignment horizontal="center" vertical="center"/>
    </xf>
    <xf numFmtId="1" fontId="0" fillId="8" borderId="15" xfId="0" applyNumberFormat="1" applyFill="1" applyBorder="1" applyAlignment="1">
      <alignment horizontal="center" vertical="center"/>
    </xf>
    <xf numFmtId="0" fontId="15" fillId="11" borderId="2" xfId="3" applyFill="1" applyBorder="1"/>
    <xf numFmtId="0" fontId="15" fillId="0" borderId="18" xfId="3" applyBorder="1"/>
    <xf numFmtId="0" fontId="15" fillId="0" borderId="19" xfId="3" applyBorder="1"/>
    <xf numFmtId="0" fontId="15" fillId="0" borderId="20" xfId="3" applyBorder="1"/>
    <xf numFmtId="0" fontId="15" fillId="0" borderId="21" xfId="3" applyBorder="1"/>
    <xf numFmtId="0" fontId="15" fillId="0" borderId="23" xfId="3" applyBorder="1"/>
    <xf numFmtId="0" fontId="15" fillId="0" borderId="24" xfId="3" applyBorder="1"/>
    <xf numFmtId="14" fontId="15" fillId="11" borderId="12" xfId="3" applyNumberFormat="1" applyFill="1" applyBorder="1"/>
    <xf numFmtId="0" fontId="24" fillId="0" borderId="10" xfId="2" applyFont="1" applyBorder="1" applyAlignment="1">
      <alignment horizontal="right" vertical="center"/>
    </xf>
    <xf numFmtId="0" fontId="24" fillId="0" borderId="0" xfId="2" applyFont="1" applyAlignment="1">
      <alignment horizontal="right" vertical="center"/>
    </xf>
    <xf numFmtId="0" fontId="25" fillId="0" borderId="0" xfId="6" applyAlignment="1" applyProtection="1"/>
    <xf numFmtId="169" fontId="5" fillId="0" borderId="1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5" fillId="0" borderId="0" xfId="3" applyAlignment="1">
      <alignment horizontal="center" vertical="center"/>
    </xf>
    <xf numFmtId="0" fontId="15" fillId="0" borderId="1" xfId="3" applyBorder="1" applyAlignment="1">
      <alignment horizontal="center" vertical="center"/>
    </xf>
    <xf numFmtId="0" fontId="5" fillId="15" borderId="1" xfId="2" applyFont="1" applyFill="1" applyBorder="1" applyAlignment="1">
      <alignment horizontal="left" vertical="center"/>
    </xf>
    <xf numFmtId="0" fontId="16" fillId="15" borderId="1" xfId="3" applyFont="1" applyFill="1" applyBorder="1" applyAlignment="1">
      <alignment horizontal="left" vertical="center"/>
    </xf>
    <xf numFmtId="0" fontId="18" fillId="15" borderId="1" xfId="4" applyFont="1" applyFill="1" applyBorder="1" applyAlignment="1">
      <alignment horizontal="left" vertical="center"/>
    </xf>
    <xf numFmtId="0" fontId="15" fillId="14" borderId="1" xfId="3" applyFill="1" applyBorder="1" applyAlignment="1">
      <alignment horizontal="left" vertical="center"/>
    </xf>
    <xf numFmtId="0" fontId="18" fillId="14" borderId="1" xfId="3" applyFont="1" applyFill="1" applyBorder="1" applyAlignment="1">
      <alignment horizontal="left" vertical="center"/>
    </xf>
    <xf numFmtId="0" fontId="18" fillId="14" borderId="1" xfId="4" applyFont="1" applyFill="1" applyBorder="1" applyAlignment="1">
      <alignment horizontal="left" vertical="center"/>
    </xf>
    <xf numFmtId="0" fontId="15" fillId="16" borderId="1" xfId="3" applyFill="1" applyBorder="1" applyAlignment="1">
      <alignment horizontal="left" vertical="center"/>
    </xf>
    <xf numFmtId="0" fontId="18" fillId="16" borderId="1" xfId="3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center"/>
    </xf>
    <xf numFmtId="0" fontId="5" fillId="10" borderId="2" xfId="2" applyFont="1" applyFill="1" applyBorder="1" applyAlignment="1">
      <alignment horizontal="center"/>
    </xf>
    <xf numFmtId="0" fontId="5" fillId="7" borderId="2" xfId="2" applyFont="1" applyFill="1" applyBorder="1" applyAlignment="1">
      <alignment horizontal="center"/>
    </xf>
    <xf numFmtId="0" fontId="5" fillId="17" borderId="1" xfId="2" applyFont="1" applyFill="1" applyBorder="1" applyAlignment="1">
      <alignment horizontal="center"/>
    </xf>
    <xf numFmtId="0" fontId="5" fillId="9" borderId="2" xfId="2" applyFont="1" applyFill="1" applyBorder="1" applyAlignment="1">
      <alignment horizontal="center"/>
    </xf>
    <xf numFmtId="0" fontId="5" fillId="9" borderId="1" xfId="2" applyFont="1" applyFill="1" applyBorder="1" applyAlignment="1">
      <alignment horizontal="center"/>
    </xf>
    <xf numFmtId="0" fontId="5" fillId="12" borderId="2" xfId="2" applyFont="1" applyFill="1" applyBorder="1" applyAlignment="1">
      <alignment horizontal="center"/>
    </xf>
    <xf numFmtId="0" fontId="5" fillId="12" borderId="1" xfId="2" applyFont="1" applyFill="1" applyBorder="1" applyAlignment="1">
      <alignment horizontal="center"/>
    </xf>
    <xf numFmtId="0" fontId="13" fillId="0" borderId="0" xfId="3" applyFont="1" applyAlignment="1">
      <alignment horizontal="left"/>
    </xf>
    <xf numFmtId="0" fontId="27" fillId="0" borderId="0" xfId="3" applyFont="1" applyAlignment="1">
      <alignment horizontal="left"/>
    </xf>
    <xf numFmtId="0" fontId="5" fillId="15" borderId="12" xfId="2" applyFont="1" applyFill="1" applyBorder="1" applyAlignment="1">
      <alignment horizontal="left" vertical="center"/>
    </xf>
    <xf numFmtId="0" fontId="13" fillId="10" borderId="28" xfId="3" applyFont="1" applyFill="1" applyBorder="1"/>
    <xf numFmtId="14" fontId="15" fillId="11" borderId="30" xfId="3" applyNumberFormat="1" applyFill="1" applyBorder="1"/>
    <xf numFmtId="168" fontId="15" fillId="11" borderId="31" xfId="3" applyNumberFormat="1" applyFill="1" applyBorder="1"/>
    <xf numFmtId="0" fontId="15" fillId="11" borderId="32" xfId="3" applyFill="1" applyBorder="1"/>
    <xf numFmtId="0" fontId="5" fillId="15" borderId="30" xfId="2" applyFont="1" applyFill="1" applyBorder="1" applyAlignment="1">
      <alignment horizontal="left" vertical="center"/>
    </xf>
    <xf numFmtId="0" fontId="15" fillId="0" borderId="31" xfId="3" applyBorder="1"/>
    <xf numFmtId="0" fontId="15" fillId="0" borderId="33" xfId="3" applyBorder="1"/>
    <xf numFmtId="0" fontId="15" fillId="0" borderId="22" xfId="3" applyBorder="1"/>
    <xf numFmtId="0" fontId="28" fillId="0" borderId="22" xfId="3" applyFont="1" applyBorder="1"/>
    <xf numFmtId="0" fontId="5" fillId="15" borderId="19" xfId="2" applyFont="1" applyFill="1" applyBorder="1" applyAlignment="1">
      <alignment horizontal="left" vertical="center"/>
    </xf>
    <xf numFmtId="0" fontId="15" fillId="0" borderId="32" xfId="3" applyBorder="1"/>
    <xf numFmtId="0" fontId="29" fillId="0" borderId="0" xfId="3" applyFont="1"/>
    <xf numFmtId="0" fontId="25" fillId="0" borderId="0" xfId="6" applyAlignment="1" applyProtection="1">
      <alignment vertical="center"/>
    </xf>
    <xf numFmtId="0" fontId="30" fillId="0" borderId="0" xfId="0" applyFont="1"/>
    <xf numFmtId="0" fontId="26" fillId="15" borderId="5" xfId="4" applyFont="1" applyFill="1" applyBorder="1" applyAlignment="1">
      <alignment horizontal="left" vertical="center"/>
    </xf>
    <xf numFmtId="0" fontId="26" fillId="14" borderId="2" xfId="4" applyFont="1" applyFill="1" applyBorder="1" applyAlignment="1">
      <alignment horizontal="left" vertical="center"/>
    </xf>
    <xf numFmtId="0" fontId="26" fillId="16" borderId="2" xfId="4" applyFont="1" applyFill="1" applyBorder="1" applyAlignment="1">
      <alignment horizontal="left" vertical="center"/>
    </xf>
    <xf numFmtId="0" fontId="5" fillId="5" borderId="2" xfId="2" applyFont="1" applyFill="1" applyBorder="1" applyAlignment="1">
      <alignment horizontal="center"/>
    </xf>
    <xf numFmtId="0" fontId="5" fillId="6" borderId="2" xfId="2" applyFont="1" applyFill="1" applyBorder="1" applyAlignment="1">
      <alignment horizontal="center" vertical="center"/>
    </xf>
    <xf numFmtId="0" fontId="19" fillId="18" borderId="12" xfId="5" applyFont="1" applyFill="1" applyBorder="1" applyAlignment="1">
      <alignment horizontal="left" vertical="center"/>
    </xf>
    <xf numFmtId="0" fontId="18" fillId="18" borderId="1" xfId="3" applyFont="1" applyFill="1" applyBorder="1" applyAlignment="1">
      <alignment horizontal="left" vertical="center"/>
    </xf>
    <xf numFmtId="0" fontId="18" fillId="18" borderId="2" xfId="4" applyFont="1" applyFill="1" applyBorder="1" applyAlignment="1">
      <alignment horizontal="left" vertical="center"/>
    </xf>
    <xf numFmtId="0" fontId="19" fillId="18" borderId="1" xfId="5" applyFont="1" applyFill="1" applyBorder="1" applyAlignment="1">
      <alignment horizontal="left" vertical="center"/>
    </xf>
    <xf numFmtId="0" fontId="19" fillId="19" borderId="12" xfId="5" applyFont="1" applyFill="1" applyBorder="1" applyAlignment="1">
      <alignment horizontal="left" vertical="center"/>
    </xf>
    <xf numFmtId="0" fontId="19" fillId="5" borderId="12" xfId="5" applyFont="1" applyFill="1" applyBorder="1" applyAlignment="1">
      <alignment horizontal="left" vertical="center"/>
    </xf>
    <xf numFmtId="0" fontId="18" fillId="5" borderId="1" xfId="3" applyFont="1" applyFill="1" applyBorder="1" applyAlignment="1">
      <alignment horizontal="left" vertical="center"/>
    </xf>
    <xf numFmtId="0" fontId="18" fillId="5" borderId="2" xfId="4" applyFont="1" applyFill="1" applyBorder="1" applyAlignment="1">
      <alignment horizontal="left" vertical="center"/>
    </xf>
    <xf numFmtId="0" fontId="19" fillId="5" borderId="1" xfId="5" applyFont="1" applyFill="1" applyBorder="1" applyAlignment="1">
      <alignment horizontal="left" vertical="center"/>
    </xf>
    <xf numFmtId="0" fontId="19" fillId="8" borderId="12" xfId="5" applyFont="1" applyFill="1" applyBorder="1" applyAlignment="1">
      <alignment horizontal="left" vertical="center"/>
    </xf>
    <xf numFmtId="0" fontId="18" fillId="8" borderId="1" xfId="3" applyFont="1" applyFill="1" applyBorder="1" applyAlignment="1">
      <alignment horizontal="left" vertical="center"/>
    </xf>
    <xf numFmtId="0" fontId="18" fillId="8" borderId="2" xfId="4" applyFont="1" applyFill="1" applyBorder="1" applyAlignment="1">
      <alignment horizontal="left" vertical="center"/>
    </xf>
    <xf numFmtId="0" fontId="19" fillId="8" borderId="1" xfId="5" applyFont="1" applyFill="1" applyBorder="1" applyAlignment="1">
      <alignment horizontal="left" vertical="center"/>
    </xf>
    <xf numFmtId="0" fontId="18" fillId="16" borderId="1" xfId="4" applyFont="1" applyFill="1" applyBorder="1" applyAlignment="1">
      <alignment horizontal="left" vertical="center"/>
    </xf>
    <xf numFmtId="0" fontId="18" fillId="18" borderId="1" xfId="5" applyFont="1" applyFill="1" applyBorder="1" applyAlignment="1">
      <alignment horizontal="left" vertical="center"/>
    </xf>
    <xf numFmtId="0" fontId="20" fillId="18" borderId="31" xfId="5" applyFont="1" applyFill="1" applyBorder="1" applyAlignment="1">
      <alignment horizontal="left" vertical="center"/>
    </xf>
    <xf numFmtId="0" fontId="15" fillId="18" borderId="1" xfId="3" applyFill="1" applyBorder="1"/>
    <xf numFmtId="0" fontId="32" fillId="0" borderId="1" xfId="3" applyFont="1" applyBorder="1" applyAlignment="1">
      <alignment horizontal="center" vertical="center"/>
    </xf>
    <xf numFmtId="0" fontId="19" fillId="5" borderId="1" xfId="5" quotePrefix="1" applyFont="1" applyFill="1" applyBorder="1" applyAlignment="1">
      <alignment horizontal="left" vertical="center"/>
    </xf>
    <xf numFmtId="0" fontId="29" fillId="0" borderId="0" xfId="3" quotePrefix="1" applyFont="1"/>
    <xf numFmtId="0" fontId="15" fillId="8" borderId="31" xfId="3" applyFill="1" applyBorder="1"/>
    <xf numFmtId="0" fontId="33" fillId="18" borderId="12" xfId="5" applyFont="1" applyFill="1" applyBorder="1" applyAlignment="1">
      <alignment horizontal="left" vertical="center"/>
    </xf>
    <xf numFmtId="0" fontId="34" fillId="15" borderId="5" xfId="4" applyFont="1" applyFill="1" applyBorder="1" applyAlignment="1">
      <alignment horizontal="left" vertical="center"/>
    </xf>
    <xf numFmtId="0" fontId="35" fillId="15" borderId="12" xfId="2" applyFont="1" applyFill="1" applyBorder="1" applyAlignment="1">
      <alignment horizontal="left" vertical="center"/>
    </xf>
    <xf numFmtId="0" fontId="36" fillId="15" borderId="5" xfId="4" applyFont="1" applyFill="1" applyBorder="1" applyAlignment="1">
      <alignment horizontal="left" vertical="center"/>
    </xf>
    <xf numFmtId="0" fontId="36" fillId="18" borderId="2" xfId="4" applyFont="1" applyFill="1" applyBorder="1" applyAlignment="1">
      <alignment horizontal="left" vertical="center"/>
    </xf>
    <xf numFmtId="0" fontId="39" fillId="18" borderId="2" xfId="4" applyFont="1" applyFill="1" applyBorder="1" applyAlignment="1">
      <alignment horizontal="left" vertical="center"/>
    </xf>
    <xf numFmtId="0" fontId="39" fillId="14" borderId="2" xfId="4" applyFont="1" applyFill="1" applyBorder="1" applyAlignment="1">
      <alignment horizontal="left" vertical="center"/>
    </xf>
    <xf numFmtId="0" fontId="41" fillId="18" borderId="2" xfId="4" applyFont="1" applyFill="1" applyBorder="1" applyAlignment="1">
      <alignment horizontal="left" vertical="center"/>
    </xf>
    <xf numFmtId="14" fontId="15" fillId="11" borderId="19" xfId="3" applyNumberFormat="1" applyFill="1" applyBorder="1"/>
    <xf numFmtId="168" fontId="15" fillId="11" borderId="20" xfId="3" applyNumberFormat="1" applyFill="1" applyBorder="1"/>
    <xf numFmtId="0" fontId="42" fillId="18" borderId="20" xfId="3" applyFont="1" applyFill="1" applyBorder="1"/>
    <xf numFmtId="14" fontId="15" fillId="0" borderId="30" xfId="3" applyNumberFormat="1" applyBorder="1"/>
    <xf numFmtId="168" fontId="15" fillId="0" borderId="31" xfId="3" applyNumberFormat="1" applyBorder="1"/>
    <xf numFmtId="0" fontId="15" fillId="11" borderId="27" xfId="3" applyFill="1" applyBorder="1"/>
    <xf numFmtId="0" fontId="35" fillId="15" borderId="19" xfId="2" applyFont="1" applyFill="1" applyBorder="1" applyAlignment="1">
      <alignment horizontal="left" vertical="center"/>
    </xf>
    <xf numFmtId="0" fontId="35" fillId="15" borderId="30" xfId="2" applyFont="1" applyFill="1" applyBorder="1" applyAlignment="1">
      <alignment horizontal="left" vertical="center"/>
    </xf>
    <xf numFmtId="0" fontId="7" fillId="0" borderId="33" xfId="3" applyFont="1" applyBorder="1"/>
    <xf numFmtId="0" fontId="33" fillId="18" borderId="30" xfId="5" applyFont="1" applyFill="1" applyBorder="1" applyAlignment="1">
      <alignment horizontal="left" vertical="center"/>
    </xf>
    <xf numFmtId="0" fontId="15" fillId="8" borderId="12" xfId="3" applyFill="1" applyBorder="1"/>
    <xf numFmtId="0" fontId="15" fillId="8" borderId="19" xfId="3" applyFill="1" applyBorder="1"/>
    <xf numFmtId="0" fontId="42" fillId="18" borderId="21" xfId="3" applyFont="1" applyFill="1" applyBorder="1"/>
    <xf numFmtId="0" fontId="15" fillId="0" borderId="30" xfId="3" applyBorder="1"/>
    <xf numFmtId="0" fontId="20" fillId="8" borderId="12" xfId="5" applyFont="1" applyFill="1" applyBorder="1" applyAlignment="1">
      <alignment horizontal="left" vertical="center"/>
    </xf>
    <xf numFmtId="0" fontId="20" fillId="20" borderId="19" xfId="5" applyFont="1" applyFill="1" applyBorder="1" applyAlignment="1">
      <alignment horizontal="left" vertical="center"/>
    </xf>
    <xf numFmtId="0" fontId="20" fillId="8" borderId="30" xfId="5" applyFont="1" applyFill="1" applyBorder="1" applyAlignment="1">
      <alignment horizontal="left" vertical="center"/>
    </xf>
    <xf numFmtId="0" fontId="13" fillId="13" borderId="8" xfId="3" applyFont="1" applyFill="1" applyBorder="1" applyAlignment="1">
      <alignment horizontal="center"/>
    </xf>
    <xf numFmtId="0" fontId="15" fillId="0" borderId="34" xfId="3" applyBorder="1"/>
    <xf numFmtId="0" fontId="15" fillId="0" borderId="4" xfId="3" applyBorder="1"/>
    <xf numFmtId="0" fontId="15" fillId="0" borderId="35" xfId="3" applyBorder="1"/>
    <xf numFmtId="0" fontId="15" fillId="14" borderId="23" xfId="3" applyFill="1" applyBorder="1" applyAlignment="1">
      <alignment horizontal="left" vertical="center"/>
    </xf>
    <xf numFmtId="0" fontId="28" fillId="0" borderId="24" xfId="3" applyFont="1" applyBorder="1"/>
    <xf numFmtId="0" fontId="5" fillId="0" borderId="33" xfId="3" applyFont="1" applyBorder="1"/>
    <xf numFmtId="0" fontId="44" fillId="8" borderId="2" xfId="4" applyFont="1" applyFill="1" applyBorder="1" applyAlignment="1">
      <alignment horizontal="left" vertical="center"/>
    </xf>
    <xf numFmtId="0" fontId="28" fillId="8" borderId="1" xfId="3" applyFont="1" applyFill="1" applyBorder="1"/>
    <xf numFmtId="0" fontId="28" fillId="8" borderId="20" xfId="3" applyFont="1" applyFill="1" applyBorder="1"/>
    <xf numFmtId="0" fontId="45" fillId="8" borderId="1" xfId="5" applyFont="1" applyFill="1" applyBorder="1" applyAlignment="1">
      <alignment horizontal="left" vertical="center"/>
    </xf>
    <xf numFmtId="0" fontId="5" fillId="0" borderId="1" xfId="3" applyFont="1" applyBorder="1"/>
    <xf numFmtId="0" fontId="7" fillId="0" borderId="1" xfId="3" applyFont="1" applyBorder="1"/>
    <xf numFmtId="0" fontId="42" fillId="18" borderId="18" xfId="3" applyFont="1" applyFill="1" applyBorder="1"/>
    <xf numFmtId="0" fontId="5" fillId="15" borderId="33" xfId="2" applyFont="1" applyFill="1" applyBorder="1" applyAlignment="1">
      <alignment horizontal="left" vertical="center"/>
    </xf>
    <xf numFmtId="0" fontId="35" fillId="15" borderId="18" xfId="2" applyFont="1" applyFill="1" applyBorder="1" applyAlignment="1">
      <alignment horizontal="left" vertical="center"/>
    </xf>
    <xf numFmtId="0" fontId="5" fillId="15" borderId="18" xfId="2" applyFont="1" applyFill="1" applyBorder="1" applyAlignment="1">
      <alignment horizontal="left" vertical="center"/>
    </xf>
    <xf numFmtId="0" fontId="38" fillId="15" borderId="18" xfId="2" applyFont="1" applyFill="1" applyBorder="1" applyAlignment="1">
      <alignment horizontal="left" vertical="center"/>
    </xf>
    <xf numFmtId="0" fontId="37" fillId="15" borderId="18" xfId="2" applyFont="1" applyFill="1" applyBorder="1" applyAlignment="1">
      <alignment horizontal="left" vertical="center"/>
    </xf>
    <xf numFmtId="0" fontId="37" fillId="15" borderId="18" xfId="3" applyFont="1" applyFill="1" applyBorder="1"/>
    <xf numFmtId="0" fontId="5" fillId="15" borderId="21" xfId="2" applyFont="1" applyFill="1" applyBorder="1" applyAlignment="1">
      <alignment horizontal="left" vertical="center"/>
    </xf>
    <xf numFmtId="0" fontId="15" fillId="14" borderId="30" xfId="3" applyFill="1" applyBorder="1" applyAlignment="1">
      <alignment horizontal="left" vertical="center"/>
    </xf>
    <xf numFmtId="0" fontId="15" fillId="14" borderId="33" xfId="3" applyFill="1" applyBorder="1" applyAlignment="1">
      <alignment horizontal="left" vertical="center"/>
    </xf>
    <xf numFmtId="0" fontId="40" fillId="14" borderId="12" xfId="3" applyFont="1" applyFill="1" applyBorder="1" applyAlignment="1">
      <alignment horizontal="left" vertical="center"/>
    </xf>
    <xf numFmtId="0" fontId="15" fillId="14" borderId="12" xfId="3" applyFill="1" applyBorder="1" applyAlignment="1">
      <alignment horizontal="left" vertical="center"/>
    </xf>
    <xf numFmtId="0" fontId="15" fillId="16" borderId="18" xfId="3" applyFill="1" applyBorder="1" applyAlignment="1">
      <alignment horizontal="left" vertical="center"/>
    </xf>
    <xf numFmtId="0" fontId="15" fillId="14" borderId="12" xfId="3" applyFill="1" applyBorder="1"/>
    <xf numFmtId="0" fontId="40" fillId="14" borderId="19" xfId="3" applyFont="1" applyFill="1" applyBorder="1" applyAlignment="1">
      <alignment horizontal="left" vertical="center"/>
    </xf>
    <xf numFmtId="0" fontId="15" fillId="16" borderId="21" xfId="3" applyFill="1" applyBorder="1" applyAlignment="1">
      <alignment horizontal="left" vertical="center"/>
    </xf>
    <xf numFmtId="0" fontId="40" fillId="18" borderId="12" xfId="3" applyFont="1" applyFill="1" applyBorder="1"/>
    <xf numFmtId="0" fontId="15" fillId="0" borderId="12" xfId="3" applyBorder="1"/>
    <xf numFmtId="0" fontId="15" fillId="5" borderId="12" xfId="3" applyFill="1" applyBorder="1"/>
    <xf numFmtId="0" fontId="28" fillId="8" borderId="18" xfId="3" applyFont="1" applyFill="1" applyBorder="1"/>
    <xf numFmtId="0" fontId="37" fillId="18" borderId="12" xfId="3" applyFont="1" applyFill="1" applyBorder="1"/>
    <xf numFmtId="0" fontId="20" fillId="5" borderId="30" xfId="5" applyFont="1" applyFill="1" applyBorder="1" applyAlignment="1">
      <alignment horizontal="left" vertical="center"/>
    </xf>
    <xf numFmtId="0" fontId="15" fillId="18" borderId="33" xfId="3" applyFill="1" applyBorder="1"/>
    <xf numFmtId="0" fontId="20" fillId="5" borderId="12" xfId="5" applyFont="1" applyFill="1" applyBorder="1" applyAlignment="1">
      <alignment horizontal="left" vertical="center"/>
    </xf>
    <xf numFmtId="0" fontId="15" fillId="18" borderId="18" xfId="3" applyFill="1" applyBorder="1"/>
    <xf numFmtId="0" fontId="43" fillId="18" borderId="12" xfId="5" applyFont="1" applyFill="1" applyBorder="1" applyAlignment="1">
      <alignment horizontal="left" vertical="center"/>
    </xf>
    <xf numFmtId="0" fontId="20" fillId="5" borderId="19" xfId="5" applyFont="1" applyFill="1" applyBorder="1" applyAlignment="1">
      <alignment horizontal="left" vertical="center"/>
    </xf>
    <xf numFmtId="0" fontId="15" fillId="14" borderId="19" xfId="3" applyFill="1" applyBorder="1" applyAlignment="1">
      <alignment horizontal="left" vertical="center"/>
    </xf>
    <xf numFmtId="0" fontId="38" fillId="15" borderId="33" xfId="2" applyFont="1" applyFill="1" applyBorder="1" applyAlignment="1">
      <alignment horizontal="left" vertical="center"/>
    </xf>
    <xf numFmtId="0" fontId="40" fillId="14" borderId="30" xfId="3" applyFont="1" applyFill="1" applyBorder="1" applyAlignment="1">
      <alignment horizontal="left" vertical="center"/>
    </xf>
    <xf numFmtId="0" fontId="40" fillId="18" borderId="30" xfId="3" applyFont="1" applyFill="1" applyBorder="1"/>
    <xf numFmtId="0" fontId="37" fillId="18" borderId="31" xfId="3" applyFont="1" applyFill="1" applyBorder="1"/>
    <xf numFmtId="0" fontId="35" fillId="15" borderId="21" xfId="2" applyFont="1" applyFill="1" applyBorder="1" applyAlignment="1">
      <alignment horizontal="left" vertical="center"/>
    </xf>
    <xf numFmtId="0" fontId="13" fillId="18" borderId="19" xfId="3" applyFont="1" applyFill="1" applyBorder="1"/>
    <xf numFmtId="0" fontId="15" fillId="18" borderId="19" xfId="3" applyFill="1" applyBorder="1"/>
    <xf numFmtId="0" fontId="15" fillId="14" borderId="30" xfId="3" applyFill="1" applyBorder="1"/>
    <xf numFmtId="0" fontId="5" fillId="0" borderId="31" xfId="3" applyFont="1" applyBorder="1"/>
    <xf numFmtId="0" fontId="15" fillId="5" borderId="30" xfId="3" applyFill="1" applyBorder="1"/>
    <xf numFmtId="0" fontId="28" fillId="8" borderId="21" xfId="3" applyFont="1" applyFill="1" applyBorder="1"/>
    <xf numFmtId="0" fontId="42" fillId="18" borderId="19" xfId="3" applyFont="1" applyFill="1" applyBorder="1"/>
    <xf numFmtId="0" fontId="7" fillId="0" borderId="31" xfId="3" applyFont="1" applyBorder="1"/>
    <xf numFmtId="0" fontId="15" fillId="14" borderId="22" xfId="3" applyFill="1" applyBorder="1"/>
    <xf numFmtId="0" fontId="15" fillId="14" borderId="24" xfId="3" applyFill="1" applyBorder="1"/>
    <xf numFmtId="0" fontId="15" fillId="0" borderId="12" xfId="3" applyBorder="1" applyAlignment="1">
      <alignment horizontal="left" vertical="center"/>
    </xf>
    <xf numFmtId="0" fontId="46" fillId="14" borderId="23" xfId="3" applyFont="1" applyFill="1" applyBorder="1"/>
    <xf numFmtId="0" fontId="5" fillId="0" borderId="30" xfId="2" applyFont="1" applyBorder="1" applyAlignment="1">
      <alignment horizontal="left" vertical="center"/>
    </xf>
    <xf numFmtId="0" fontId="5" fillId="0" borderId="12" xfId="2" applyFont="1" applyBorder="1" applyAlignment="1">
      <alignment horizontal="left" vertical="center"/>
    </xf>
    <xf numFmtId="0" fontId="15" fillId="18" borderId="12" xfId="3" applyFill="1" applyBorder="1"/>
    <xf numFmtId="0" fontId="20" fillId="0" borderId="30" xfId="5" applyFont="1" applyBorder="1" applyAlignment="1">
      <alignment horizontal="left" vertical="center"/>
    </xf>
    <xf numFmtId="0" fontId="20" fillId="21" borderId="30" xfId="5" applyFont="1" applyFill="1" applyBorder="1" applyAlignment="1">
      <alignment horizontal="left" vertical="center"/>
    </xf>
    <xf numFmtId="0" fontId="40" fillId="21" borderId="20" xfId="3" applyFont="1" applyFill="1" applyBorder="1"/>
    <xf numFmtId="0" fontId="40" fillId="18" borderId="19" xfId="3" applyFont="1" applyFill="1" applyBorder="1"/>
    <xf numFmtId="0" fontId="28" fillId="0" borderId="23" xfId="3" applyFont="1" applyBorder="1"/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22" borderId="4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5" borderId="3" xfId="2" applyFont="1" applyFill="1" applyBorder="1" applyAlignment="1">
      <alignment horizontal="center"/>
    </xf>
    <xf numFmtId="0" fontId="5" fillId="12" borderId="3" xfId="2" applyFont="1" applyFill="1" applyBorder="1" applyAlignment="1">
      <alignment horizontal="center"/>
    </xf>
    <xf numFmtId="0" fontId="5" fillId="9" borderId="3" xfId="2" applyFont="1" applyFill="1" applyBorder="1" applyAlignment="1">
      <alignment horizontal="center"/>
    </xf>
    <xf numFmtId="0" fontId="5" fillId="10" borderId="3" xfId="2" applyFont="1" applyFill="1" applyBorder="1" applyAlignment="1">
      <alignment horizontal="center"/>
    </xf>
    <xf numFmtId="0" fontId="5" fillId="7" borderId="3" xfId="2" applyFont="1" applyFill="1" applyBorder="1" applyAlignment="1">
      <alignment horizontal="center"/>
    </xf>
    <xf numFmtId="0" fontId="5" fillId="17" borderId="3" xfId="2" applyFont="1" applyFill="1" applyBorder="1" applyAlignment="1">
      <alignment horizontal="center"/>
    </xf>
    <xf numFmtId="0" fontId="5" fillId="17" borderId="2" xfId="2" applyFont="1" applyFill="1" applyBorder="1" applyAlignment="1">
      <alignment horizontal="center"/>
    </xf>
    <xf numFmtId="0" fontId="5" fillId="22" borderId="2" xfId="2" applyFont="1" applyFill="1" applyBorder="1" applyAlignment="1">
      <alignment horizontal="center"/>
    </xf>
    <xf numFmtId="0" fontId="5" fillId="21" borderId="2" xfId="2" applyFont="1" applyFill="1" applyBorder="1" applyAlignment="1">
      <alignment horizontal="center" vertical="center"/>
    </xf>
    <xf numFmtId="0" fontId="5" fillId="22" borderId="3" xfId="2" applyFont="1" applyFill="1" applyBorder="1" applyAlignment="1">
      <alignment horizontal="center"/>
    </xf>
    <xf numFmtId="0" fontId="5" fillId="21" borderId="0" xfId="2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7" fillId="21" borderId="2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5" fillId="10" borderId="4" xfId="2" applyFont="1" applyFill="1" applyBorder="1" applyAlignment="1">
      <alignment horizontal="center"/>
    </xf>
    <xf numFmtId="0" fontId="5" fillId="5" borderId="4" xfId="2" applyFont="1" applyFill="1" applyBorder="1" applyAlignment="1">
      <alignment horizontal="center"/>
    </xf>
    <xf numFmtId="0" fontId="5" fillId="21" borderId="4" xfId="2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1" fillId="21" borderId="0" xfId="0" applyFont="1" applyFill="1" applyAlignment="1">
      <alignment horizontal="center" vertical="center"/>
    </xf>
    <xf numFmtId="0" fontId="5" fillId="21" borderId="6" xfId="2" applyFont="1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48" fillId="21" borderId="4" xfId="2" applyFont="1" applyFill="1" applyBorder="1" applyAlignment="1">
      <alignment horizontal="center" vertical="center"/>
    </xf>
    <xf numFmtId="0" fontId="25" fillId="0" borderId="0" xfId="6" applyBorder="1" applyAlignment="1" applyProtection="1"/>
    <xf numFmtId="0" fontId="5" fillId="2" borderId="12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12" borderId="12" xfId="2" applyFont="1" applyFill="1" applyBorder="1" applyAlignment="1">
      <alignment horizontal="center"/>
    </xf>
    <xf numFmtId="0" fontId="5" fillId="9" borderId="12" xfId="2" applyFont="1" applyFill="1" applyBorder="1" applyAlignment="1">
      <alignment horizontal="center"/>
    </xf>
    <xf numFmtId="0" fontId="5" fillId="10" borderId="12" xfId="2" applyFont="1" applyFill="1" applyBorder="1" applyAlignment="1">
      <alignment horizontal="center"/>
    </xf>
    <xf numFmtId="0" fontId="5" fillId="7" borderId="12" xfId="2" applyFont="1" applyFill="1" applyBorder="1" applyAlignment="1">
      <alignment horizontal="center"/>
    </xf>
    <xf numFmtId="0" fontId="5" fillId="17" borderId="12" xfId="2" applyFont="1" applyFill="1" applyBorder="1" applyAlignment="1">
      <alignment horizontal="center"/>
    </xf>
    <xf numFmtId="0" fontId="5" fillId="22" borderId="13" xfId="2" applyFont="1" applyFill="1" applyBorder="1" applyAlignment="1">
      <alignment horizontal="center"/>
    </xf>
    <xf numFmtId="14" fontId="1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7" fillId="7" borderId="0" xfId="2" applyFont="1" applyFill="1" applyAlignment="1">
      <alignment vertical="center"/>
    </xf>
    <xf numFmtId="0" fontId="7" fillId="7" borderId="0" xfId="0" applyFont="1" applyFill="1"/>
    <xf numFmtId="14" fontId="0" fillId="11" borderId="12" xfId="0" applyNumberFormat="1" applyFill="1" applyBorder="1" applyAlignment="1">
      <alignment horizontal="center" vertical="center"/>
    </xf>
    <xf numFmtId="14" fontId="1" fillId="11" borderId="1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6" fillId="0" borderId="11" xfId="2" applyFont="1" applyBorder="1" applyAlignment="1">
      <alignment vertical="center" wrapText="1"/>
    </xf>
    <xf numFmtId="0" fontId="25" fillId="0" borderId="0" xfId="6" applyBorder="1" applyAlignment="1" applyProtection="1">
      <alignment vertical="center"/>
    </xf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3" applyFont="1" applyAlignment="1">
      <alignment horizontal="center"/>
    </xf>
    <xf numFmtId="0" fontId="4" fillId="0" borderId="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21" borderId="8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2" fillId="0" borderId="6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4" fillId="0" borderId="2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1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4" fillId="4" borderId="2" xfId="2" applyFont="1" applyFill="1" applyBorder="1" applyAlignment="1">
      <alignment horizontal="right" vertical="center"/>
    </xf>
    <xf numFmtId="0" fontId="4" fillId="4" borderId="4" xfId="2" applyFont="1" applyFill="1" applyBorder="1" applyAlignment="1">
      <alignment horizontal="right" vertical="center"/>
    </xf>
    <xf numFmtId="0" fontId="4" fillId="4" borderId="3" xfId="2" applyFont="1" applyFill="1" applyBorder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165" fontId="5" fillId="0" borderId="10" xfId="2" applyNumberFormat="1" applyFont="1" applyBorder="1" applyAlignment="1">
      <alignment horizontal="center" vertical="center"/>
    </xf>
    <xf numFmtId="165" fontId="5" fillId="0" borderId="0" xfId="2" applyNumberFormat="1" applyFont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2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14" fontId="49" fillId="0" borderId="17" xfId="0" applyNumberFormat="1" applyFont="1" applyBorder="1" applyAlignment="1">
      <alignment horizontal="left" vertical="center"/>
    </xf>
    <xf numFmtId="14" fontId="49" fillId="0" borderId="0" xfId="0" applyNumberFormat="1" applyFont="1" applyAlignment="1">
      <alignment horizontal="left" vertical="center"/>
    </xf>
    <xf numFmtId="0" fontId="13" fillId="15" borderId="2" xfId="3" applyFont="1" applyFill="1" applyBorder="1" applyAlignment="1">
      <alignment horizontal="center" vertical="center"/>
    </xf>
    <xf numFmtId="0" fontId="13" fillId="15" borderId="4" xfId="3" applyFont="1" applyFill="1" applyBorder="1" applyAlignment="1">
      <alignment horizontal="center" vertical="center"/>
    </xf>
    <xf numFmtId="0" fontId="13" fillId="15" borderId="3" xfId="3" applyFont="1" applyFill="1" applyBorder="1" applyAlignment="1">
      <alignment horizontal="center" vertical="center"/>
    </xf>
    <xf numFmtId="0" fontId="13" fillId="14" borderId="2" xfId="3" applyFont="1" applyFill="1" applyBorder="1" applyAlignment="1">
      <alignment horizontal="center" vertical="center"/>
    </xf>
    <xf numFmtId="0" fontId="13" fillId="14" borderId="4" xfId="3" applyFont="1" applyFill="1" applyBorder="1" applyAlignment="1">
      <alignment horizontal="center" vertical="center"/>
    </xf>
    <xf numFmtId="0" fontId="13" fillId="14" borderId="3" xfId="3" applyFont="1" applyFill="1" applyBorder="1" applyAlignment="1">
      <alignment horizontal="center" vertical="center"/>
    </xf>
    <xf numFmtId="0" fontId="13" fillId="5" borderId="4" xfId="3" applyFont="1" applyFill="1" applyBorder="1" applyAlignment="1">
      <alignment horizontal="center" vertical="center"/>
    </xf>
    <xf numFmtId="0" fontId="13" fillId="5" borderId="3" xfId="3" applyFont="1" applyFill="1" applyBorder="1" applyAlignment="1">
      <alignment horizontal="center" vertical="center"/>
    </xf>
    <xf numFmtId="0" fontId="13" fillId="0" borderId="7" xfId="3" applyFont="1" applyBorder="1" applyAlignment="1">
      <alignment horizontal="center"/>
    </xf>
    <xf numFmtId="0" fontId="13" fillId="0" borderId="8" xfId="3" applyFont="1" applyBorder="1" applyAlignment="1">
      <alignment horizontal="center"/>
    </xf>
    <xf numFmtId="0" fontId="13" fillId="0" borderId="25" xfId="3" applyFont="1" applyBorder="1" applyAlignment="1">
      <alignment horizontal="center"/>
    </xf>
    <xf numFmtId="0" fontId="13" fillId="0" borderId="10" xfId="3" applyFont="1" applyBorder="1" applyAlignment="1">
      <alignment horizontal="center"/>
    </xf>
    <xf numFmtId="0" fontId="13" fillId="0" borderId="0" xfId="3" applyFont="1" applyAlignment="1">
      <alignment horizontal="center"/>
    </xf>
    <xf numFmtId="0" fontId="13" fillId="0" borderId="26" xfId="3" applyFont="1" applyBorder="1" applyAlignment="1">
      <alignment horizontal="center"/>
    </xf>
    <xf numFmtId="0" fontId="13" fillId="0" borderId="9" xfId="3" applyFont="1" applyBorder="1" applyAlignment="1">
      <alignment horizontal="center"/>
    </xf>
    <xf numFmtId="0" fontId="13" fillId="5" borderId="7" xfId="3" applyFont="1" applyFill="1" applyBorder="1" applyAlignment="1">
      <alignment horizontal="center"/>
    </xf>
    <xf numFmtId="0" fontId="13" fillId="5" borderId="8" xfId="3" applyFont="1" applyFill="1" applyBorder="1" applyAlignment="1">
      <alignment horizontal="center"/>
    </xf>
    <xf numFmtId="0" fontId="13" fillId="5" borderId="9" xfId="3" applyFont="1" applyFill="1" applyBorder="1" applyAlignment="1">
      <alignment horizontal="center"/>
    </xf>
    <xf numFmtId="0" fontId="13" fillId="7" borderId="8" xfId="3" applyFont="1" applyFill="1" applyBorder="1" applyAlignment="1">
      <alignment horizontal="center"/>
    </xf>
    <xf numFmtId="0" fontId="13" fillId="8" borderId="7" xfId="3" applyFont="1" applyFill="1" applyBorder="1" applyAlignment="1">
      <alignment horizontal="center"/>
    </xf>
    <xf numFmtId="0" fontId="13" fillId="8" borderId="8" xfId="3" applyFont="1" applyFill="1" applyBorder="1" applyAlignment="1">
      <alignment horizontal="center"/>
    </xf>
    <xf numFmtId="0" fontId="13" fillId="8" borderId="9" xfId="3" applyFont="1" applyFill="1" applyBorder="1" applyAlignment="1">
      <alignment horizontal="center"/>
    </xf>
    <xf numFmtId="0" fontId="23" fillId="0" borderId="0" xfId="3" applyFont="1" applyAlignment="1">
      <alignment horizontal="center"/>
    </xf>
    <xf numFmtId="0" fontId="29" fillId="0" borderId="0" xfId="3" applyFont="1" applyAlignment="1">
      <alignment horizontal="left" vertical="center" wrapText="1"/>
    </xf>
    <xf numFmtId="0" fontId="9" fillId="0" borderId="0" xfId="3" applyFont="1" applyAlignment="1">
      <alignment horizontal="left" vertical="center" wrapText="1"/>
    </xf>
    <xf numFmtId="0" fontId="15" fillId="0" borderId="29" xfId="3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14" fontId="0" fillId="24" borderId="30" xfId="0" applyNumberFormat="1" applyFont="1" applyFill="1" applyBorder="1" applyAlignment="1">
      <alignment horizontal="center" vertical="center"/>
    </xf>
    <xf numFmtId="0" fontId="5" fillId="21" borderId="32" xfId="2" applyFont="1" applyFill="1" applyBorder="1" applyAlignment="1">
      <alignment horizontal="left"/>
    </xf>
    <xf numFmtId="0" fontId="5" fillId="21" borderId="36" xfId="2" applyFont="1" applyFill="1" applyBorder="1" applyAlignment="1">
      <alignment horizontal="left"/>
    </xf>
    <xf numFmtId="0" fontId="5" fillId="7" borderId="32" xfId="2" applyFont="1" applyFill="1" applyBorder="1" applyAlignment="1">
      <alignment horizontal="center"/>
    </xf>
    <xf numFmtId="0" fontId="5" fillId="7" borderId="36" xfId="2" applyFont="1" applyFill="1" applyBorder="1" applyAlignment="1">
      <alignment horizontal="center"/>
    </xf>
    <xf numFmtId="0" fontId="5" fillId="7" borderId="37" xfId="2" applyFont="1" applyFill="1" applyBorder="1" applyAlignment="1">
      <alignment horizontal="center"/>
    </xf>
    <xf numFmtId="14" fontId="0" fillId="24" borderId="38" xfId="0" applyNumberFormat="1" applyFont="1" applyFill="1" applyBorder="1" applyAlignment="1">
      <alignment horizontal="center" vertical="center"/>
    </xf>
    <xf numFmtId="0" fontId="5" fillId="7" borderId="27" xfId="2" applyFont="1" applyFill="1" applyBorder="1" applyAlignment="1">
      <alignment horizontal="center"/>
    </xf>
    <xf numFmtId="0" fontId="5" fillId="7" borderId="39" xfId="2" applyFont="1" applyFill="1" applyBorder="1" applyAlignment="1">
      <alignment horizontal="center"/>
    </xf>
    <xf numFmtId="0" fontId="22" fillId="21" borderId="35" xfId="2" applyFont="1" applyFill="1" applyBorder="1" applyAlignment="1">
      <alignment horizontal="center"/>
    </xf>
    <xf numFmtId="0" fontId="22" fillId="21" borderId="39" xfId="2" applyFont="1" applyFill="1" applyBorder="1" applyAlignment="1">
      <alignment horizontal="center"/>
    </xf>
    <xf numFmtId="0" fontId="22" fillId="21" borderId="27" xfId="2" applyFont="1" applyFill="1" applyBorder="1" applyAlignment="1">
      <alignment horizontal="center"/>
    </xf>
    <xf numFmtId="0" fontId="22" fillId="21" borderId="40" xfId="2" applyFont="1" applyFill="1" applyBorder="1" applyAlignment="1">
      <alignment horizontal="center"/>
    </xf>
    <xf numFmtId="0" fontId="5" fillId="25" borderId="32" xfId="2" applyFont="1" applyFill="1" applyBorder="1" applyAlignment="1">
      <alignment horizontal="center"/>
    </xf>
    <xf numFmtId="0" fontId="5" fillId="25" borderId="36" xfId="2" applyFont="1" applyFill="1" applyBorder="1" applyAlignment="1">
      <alignment horizontal="center"/>
    </xf>
    <xf numFmtId="0" fontId="5" fillId="25" borderId="37" xfId="2" applyFont="1" applyFill="1" applyBorder="1" applyAlignment="1">
      <alignment horizontal="center"/>
    </xf>
    <xf numFmtId="14" fontId="0" fillId="24" borderId="19" xfId="0" applyNumberFormat="1" applyFont="1" applyFill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7" borderId="26" xfId="2" applyFont="1" applyFill="1" applyBorder="1" applyAlignment="1">
      <alignment horizontal="center"/>
    </xf>
    <xf numFmtId="0" fontId="5" fillId="7" borderId="40" xfId="2" applyFont="1" applyFill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14" fontId="0" fillId="24" borderId="41" xfId="0" applyNumberFormat="1" applyFont="1" applyFill="1" applyBorder="1" applyAlignment="1">
      <alignment horizontal="center" vertical="center"/>
    </xf>
    <xf numFmtId="0" fontId="5" fillId="21" borderId="32" xfId="2" applyFont="1" applyFill="1" applyBorder="1" applyAlignment="1">
      <alignment horizontal="center"/>
    </xf>
    <xf numFmtId="0" fontId="5" fillId="21" borderId="36" xfId="2" applyFont="1" applyFill="1" applyBorder="1" applyAlignment="1">
      <alignment horizontal="center"/>
    </xf>
    <xf numFmtId="0" fontId="5" fillId="0" borderId="32" xfId="2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25" borderId="27" xfId="2" applyFont="1" applyFill="1" applyBorder="1" applyAlignment="1">
      <alignment horizontal="center"/>
    </xf>
    <xf numFmtId="0" fontId="5" fillId="25" borderId="39" xfId="2" applyFont="1" applyFill="1" applyBorder="1" applyAlignment="1">
      <alignment horizontal="center"/>
    </xf>
    <xf numFmtId="0" fontId="1" fillId="23" borderId="27" xfId="2" applyFont="1" applyFill="1" applyBorder="1" applyAlignment="1">
      <alignment horizontal="center"/>
    </xf>
    <xf numFmtId="0" fontId="1" fillId="23" borderId="35" xfId="2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14" fontId="0" fillId="24" borderId="42" xfId="0" applyNumberFormat="1" applyFont="1" applyFill="1" applyBorder="1" applyAlignment="1">
      <alignment horizontal="center" vertical="center"/>
    </xf>
    <xf numFmtId="0" fontId="5" fillId="7" borderId="34" xfId="2" applyFont="1" applyFill="1" applyBorder="1" applyAlignment="1">
      <alignment horizontal="center"/>
    </xf>
    <xf numFmtId="0" fontId="5" fillId="21" borderId="27" xfId="2" applyFont="1" applyFill="1" applyBorder="1" applyAlignment="1">
      <alignment horizontal="center"/>
    </xf>
    <xf numFmtId="0" fontId="5" fillId="21" borderId="39" xfId="2" applyFont="1" applyFill="1" applyBorder="1" applyAlignment="1">
      <alignment horizontal="center"/>
    </xf>
    <xf numFmtId="0" fontId="5" fillId="23" borderId="27" xfId="2" applyFont="1" applyFill="1" applyBorder="1" applyAlignment="1">
      <alignment horizontal="center"/>
    </xf>
    <xf numFmtId="0" fontId="5" fillId="23" borderId="40" xfId="2" applyFont="1" applyFill="1" applyBorder="1" applyAlignment="1">
      <alignment horizontal="center"/>
    </xf>
    <xf numFmtId="0" fontId="5" fillId="25" borderId="42" xfId="2" applyFont="1" applyFill="1" applyBorder="1" applyAlignment="1">
      <alignment horizontal="center"/>
    </xf>
    <xf numFmtId="0" fontId="5" fillId="25" borderId="34" xfId="2" applyFont="1" applyFill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5" fillId="25" borderId="38" xfId="2" applyFont="1" applyFill="1" applyBorder="1" applyAlignment="1">
      <alignment horizontal="center"/>
    </xf>
    <xf numFmtId="0" fontId="5" fillId="25" borderId="35" xfId="2" applyFont="1" applyFill="1" applyBorder="1" applyAlignment="1">
      <alignment horizontal="center"/>
    </xf>
    <xf numFmtId="14" fontId="4" fillId="0" borderId="43" xfId="2" applyNumberFormat="1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0" fontId="4" fillId="0" borderId="45" xfId="2" applyFont="1" applyBorder="1" applyAlignment="1">
      <alignment horizontal="center" vertical="center"/>
    </xf>
    <xf numFmtId="14" fontId="0" fillId="24" borderId="30" xfId="0" applyNumberFormat="1" applyFill="1" applyBorder="1" applyAlignment="1">
      <alignment horizontal="center" vertical="center"/>
    </xf>
    <xf numFmtId="14" fontId="0" fillId="24" borderId="19" xfId="0" applyNumberFormat="1" applyFill="1" applyBorder="1" applyAlignment="1">
      <alignment horizontal="center" vertical="center"/>
    </xf>
    <xf numFmtId="0" fontId="5" fillId="25" borderId="40" xfId="2" applyFont="1" applyFill="1" applyBorder="1" applyAlignment="1">
      <alignment horizontal="center"/>
    </xf>
    <xf numFmtId="14" fontId="0" fillId="24" borderId="38" xfId="0" applyNumberFormat="1" applyFill="1" applyBorder="1" applyAlignment="1">
      <alignment horizontal="center" vertical="center"/>
    </xf>
    <xf numFmtId="0" fontId="5" fillId="23" borderId="39" xfId="2" applyFont="1" applyFill="1" applyBorder="1" applyAlignment="1">
      <alignment horizontal="center"/>
    </xf>
    <xf numFmtId="14" fontId="0" fillId="24" borderId="42" xfId="0" applyNumberFormat="1" applyFill="1" applyBorder="1" applyAlignment="1">
      <alignment horizontal="center" vertical="center"/>
    </xf>
    <xf numFmtId="0" fontId="5" fillId="23" borderId="32" xfId="2" applyFont="1" applyFill="1" applyBorder="1" applyAlignment="1">
      <alignment horizontal="center"/>
    </xf>
    <xf numFmtId="0" fontId="5" fillId="23" borderId="37" xfId="2" applyFont="1" applyFill="1" applyBorder="1" applyAlignment="1">
      <alignment horizontal="center"/>
    </xf>
    <xf numFmtId="14" fontId="0" fillId="24" borderId="46" xfId="0" applyNumberFormat="1" applyFill="1" applyBorder="1" applyAlignment="1">
      <alignment horizontal="center" vertical="center"/>
    </xf>
    <xf numFmtId="0" fontId="5" fillId="25" borderId="15" xfId="2" applyFont="1" applyFill="1" applyBorder="1" applyAlignment="1">
      <alignment horizontal="center"/>
    </xf>
    <xf numFmtId="0" fontId="5" fillId="25" borderId="47" xfId="2" applyFont="1" applyFill="1" applyBorder="1" applyAlignment="1">
      <alignment horizontal="center"/>
    </xf>
    <xf numFmtId="0" fontId="5" fillId="25" borderId="48" xfId="2" applyFont="1" applyFill="1" applyBorder="1" applyAlignment="1">
      <alignment horizontal="center"/>
    </xf>
    <xf numFmtId="0" fontId="5" fillId="0" borderId="48" xfId="2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7">
    <cellStyle name="Hivatkozás" xfId="6" builtinId="8"/>
    <cellStyle name="Normál" xfId="0" builtinId="0"/>
    <cellStyle name="Normál 2" xfId="2" xr:uid="{00000000-0005-0000-0000-000002000000}"/>
    <cellStyle name="Normál 2 2" xfId="4" xr:uid="{00000000-0005-0000-0000-000003000000}"/>
    <cellStyle name="Normál 3" xfId="3" xr:uid="{00000000-0005-0000-0000-000004000000}"/>
    <cellStyle name="Normál 4" xfId="5" xr:uid="{00000000-0005-0000-0000-000005000000}"/>
    <cellStyle name="Százalék" xfId="1" builtinId="5"/>
  </cellStyles>
  <dxfs count="16"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8" tint="0.39997558519241921"/>
    <pageSetUpPr fitToPage="1"/>
  </sheetPr>
  <dimension ref="A1:AH19"/>
  <sheetViews>
    <sheetView tabSelected="1" topLeftCell="A2" zoomScale="80" zoomScaleNormal="80" workbookViewId="0">
      <selection activeCell="Q23" sqref="Q23"/>
    </sheetView>
  </sheetViews>
  <sheetFormatPr defaultColWidth="9.109375" defaultRowHeight="14.4" x14ac:dyDescent="0.3"/>
  <cols>
    <col min="1" max="1" width="13.44140625" style="3" customWidth="1"/>
    <col min="2" max="2" width="10" style="3" customWidth="1"/>
    <col min="3" max="3" width="8.5546875" style="3" bestFit="1" customWidth="1"/>
    <col min="4" max="4" width="8.5546875" style="3" customWidth="1"/>
    <col min="5" max="5" width="7.109375" style="3" customWidth="1"/>
    <col min="6" max="6" width="9.109375" style="3" customWidth="1"/>
    <col min="7" max="7" width="6.5546875" style="3" customWidth="1"/>
    <col min="8" max="8" width="8.44140625" style="3" customWidth="1"/>
    <col min="9" max="9" width="9.6640625" style="3" customWidth="1"/>
    <col min="10" max="10" width="9.109375" style="3" customWidth="1"/>
    <col min="11" max="11" width="10.33203125" style="3" customWidth="1"/>
    <col min="12" max="12" width="9.6640625" style="3" customWidth="1"/>
    <col min="13" max="13" width="9.109375" style="3"/>
    <col min="14" max="14" width="8" style="3" customWidth="1"/>
    <col min="15" max="16" width="7.88671875" style="3" customWidth="1"/>
    <col min="17" max="17" width="8" style="3" customWidth="1"/>
    <col min="18" max="18" width="4.88671875" style="3" customWidth="1"/>
    <col min="19" max="19" width="2.6640625" style="3" customWidth="1"/>
    <col min="20" max="20" width="11.88671875" style="3" customWidth="1"/>
    <col min="21" max="21" width="34.33203125" style="3" customWidth="1"/>
    <col min="22" max="16384" width="9.109375" style="3"/>
  </cols>
  <sheetData>
    <row r="1" spans="1:22" x14ac:dyDescent="0.3">
      <c r="A1" s="21" t="s">
        <v>0</v>
      </c>
      <c r="B1" s="22"/>
      <c r="C1" s="335" t="s">
        <v>1</v>
      </c>
      <c r="D1" s="335"/>
      <c r="E1" s="335"/>
      <c r="F1" s="335"/>
      <c r="G1" s="335"/>
      <c r="H1" s="335"/>
      <c r="I1" s="335"/>
      <c r="J1" s="335"/>
      <c r="K1" s="335"/>
      <c r="L1" s="333" t="s">
        <v>2</v>
      </c>
      <c r="M1" s="333"/>
      <c r="N1" s="23"/>
      <c r="O1" s="24"/>
      <c r="P1" s="24"/>
      <c r="Q1" s="24"/>
      <c r="R1" s="25"/>
    </row>
    <row r="2" spans="1:22" x14ac:dyDescent="0.3">
      <c r="A2" s="3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2" ht="15" thickBot="1" x14ac:dyDescent="0.35">
      <c r="A3" s="28" t="s">
        <v>43</v>
      </c>
      <c r="B3" s="17"/>
      <c r="C3" s="4"/>
      <c r="D3" s="4"/>
      <c r="E3" s="4"/>
      <c r="F3" s="4"/>
      <c r="G3" s="1"/>
      <c r="H3" s="11"/>
    </row>
    <row r="4" spans="1:22" ht="15" thickBot="1" x14ac:dyDescent="0.35">
      <c r="A4" s="444" t="s">
        <v>44</v>
      </c>
      <c r="B4" s="445" t="s">
        <v>45</v>
      </c>
      <c r="C4" s="446"/>
      <c r="D4" s="445" t="s">
        <v>46</v>
      </c>
      <c r="E4" s="446"/>
      <c r="F4" s="445" t="s">
        <v>47</v>
      </c>
      <c r="G4" s="446"/>
      <c r="H4" s="445" t="s">
        <v>48</v>
      </c>
      <c r="I4" s="446"/>
      <c r="J4" s="445" t="s">
        <v>49</v>
      </c>
      <c r="K4" s="333"/>
      <c r="L4" s="447" t="s">
        <v>50</v>
      </c>
      <c r="M4" s="448"/>
      <c r="N4" s="400"/>
      <c r="O4" s="341"/>
    </row>
    <row r="5" spans="1:22" ht="14.4" customHeight="1" x14ac:dyDescent="0.3">
      <c r="A5" s="401">
        <v>45338</v>
      </c>
      <c r="B5" s="402" t="s">
        <v>51</v>
      </c>
      <c r="C5" s="403"/>
      <c r="D5" s="404"/>
      <c r="E5" s="405"/>
      <c r="F5" s="404"/>
      <c r="G5" s="405"/>
      <c r="H5" s="404"/>
      <c r="I5" s="405"/>
      <c r="J5" s="404"/>
      <c r="K5" s="405"/>
      <c r="L5" s="404"/>
      <c r="M5" s="406"/>
      <c r="N5" s="400"/>
      <c r="O5" s="341"/>
    </row>
    <row r="6" spans="1:22" ht="14.4" customHeight="1" thickBot="1" x14ac:dyDescent="0.35">
      <c r="A6" s="407">
        <v>45339</v>
      </c>
      <c r="B6" s="408"/>
      <c r="C6" s="409"/>
      <c r="D6" s="408"/>
      <c r="E6" s="409"/>
      <c r="F6" s="408"/>
      <c r="G6" s="409"/>
      <c r="H6" s="410"/>
      <c r="I6" s="411"/>
      <c r="J6" s="412"/>
      <c r="K6" s="411"/>
      <c r="L6" s="412"/>
      <c r="M6" s="413"/>
      <c r="N6" s="400"/>
      <c r="O6" s="341"/>
    </row>
    <row r="7" spans="1:22" ht="16.2" customHeight="1" x14ac:dyDescent="0.3">
      <c r="A7" s="401">
        <v>45352</v>
      </c>
      <c r="B7" s="414"/>
      <c r="C7" s="415"/>
      <c r="D7" s="414"/>
      <c r="E7" s="415"/>
      <c r="F7" s="414"/>
      <c r="G7" s="415"/>
      <c r="H7" s="414"/>
      <c r="I7" s="415"/>
      <c r="J7" s="414"/>
      <c r="K7" s="415"/>
      <c r="L7" s="414"/>
      <c r="M7" s="416"/>
      <c r="N7" s="400"/>
      <c r="O7" s="341"/>
      <c r="V7" s="46"/>
    </row>
    <row r="8" spans="1:22" ht="14.4" customHeight="1" thickBot="1" x14ac:dyDescent="0.35">
      <c r="A8" s="417">
        <v>45353</v>
      </c>
      <c r="B8" s="408"/>
      <c r="C8" s="409"/>
      <c r="D8" s="408"/>
      <c r="E8" s="409"/>
      <c r="F8" s="408"/>
      <c r="G8" s="409"/>
      <c r="H8" s="408"/>
      <c r="I8" s="409"/>
      <c r="J8" s="408"/>
      <c r="K8" s="409"/>
      <c r="L8" s="418"/>
      <c r="M8" s="419"/>
      <c r="N8" s="400"/>
      <c r="O8" s="341"/>
      <c r="V8" s="46"/>
    </row>
    <row r="9" spans="1:22" ht="15" customHeight="1" x14ac:dyDescent="0.3">
      <c r="A9" s="401">
        <v>45387</v>
      </c>
      <c r="B9" s="420"/>
      <c r="C9" s="405"/>
      <c r="D9" s="420"/>
      <c r="E9" s="405"/>
      <c r="F9" s="420"/>
      <c r="G9" s="405"/>
      <c r="H9" s="420"/>
      <c r="I9" s="405"/>
      <c r="J9" s="420"/>
      <c r="K9" s="405"/>
      <c r="L9" s="420"/>
      <c r="M9" s="406"/>
      <c r="N9" s="400"/>
      <c r="O9" s="341"/>
      <c r="V9" s="46"/>
    </row>
    <row r="10" spans="1:22" ht="15" thickBot="1" x14ac:dyDescent="0.35">
      <c r="A10" s="417">
        <v>45388</v>
      </c>
      <c r="B10" s="408"/>
      <c r="C10" s="409"/>
      <c r="D10" s="408"/>
      <c r="E10" s="409"/>
      <c r="F10" s="408"/>
      <c r="G10" s="409"/>
      <c r="H10" s="408"/>
      <c r="I10" s="409"/>
      <c r="J10" s="408"/>
      <c r="K10" s="409"/>
      <c r="L10" s="408"/>
      <c r="M10" s="421"/>
      <c r="N10" s="400"/>
      <c r="O10" s="341"/>
      <c r="V10" s="46"/>
    </row>
    <row r="11" spans="1:22" ht="15" customHeight="1" x14ac:dyDescent="0.3">
      <c r="A11" s="401">
        <v>45394</v>
      </c>
      <c r="B11" s="404"/>
      <c r="C11" s="405"/>
      <c r="D11" s="404"/>
      <c r="E11" s="405"/>
      <c r="F11" s="404"/>
      <c r="G11" s="405"/>
      <c r="H11" s="404"/>
      <c r="I11" s="405"/>
      <c r="J11" s="424"/>
      <c r="K11" s="425"/>
      <c r="L11" s="426"/>
      <c r="M11" s="427"/>
      <c r="N11" s="422"/>
      <c r="O11" s="295"/>
      <c r="V11" s="46"/>
    </row>
    <row r="12" spans="1:22" ht="15" customHeight="1" thickBot="1" x14ac:dyDescent="0.35">
      <c r="A12" s="407">
        <v>45395</v>
      </c>
      <c r="B12" s="428"/>
      <c r="C12" s="429"/>
      <c r="D12" s="428"/>
      <c r="E12" s="429"/>
      <c r="F12" s="428"/>
      <c r="G12" s="429"/>
      <c r="H12" s="428"/>
      <c r="I12" s="429"/>
      <c r="J12" s="430"/>
      <c r="K12" s="431"/>
      <c r="L12" s="418"/>
      <c r="M12" s="432"/>
      <c r="N12" s="422"/>
      <c r="O12" s="295"/>
      <c r="V12" s="46"/>
    </row>
    <row r="13" spans="1:22" ht="15" customHeight="1" x14ac:dyDescent="0.3">
      <c r="A13" s="433">
        <v>45401</v>
      </c>
      <c r="B13" s="404"/>
      <c r="C13" s="405"/>
      <c r="D13" s="404"/>
      <c r="E13" s="405"/>
      <c r="F13" s="434"/>
      <c r="G13" s="405"/>
      <c r="H13" s="434"/>
      <c r="I13" s="405"/>
      <c r="J13" s="434"/>
      <c r="K13" s="405"/>
      <c r="L13" s="426"/>
      <c r="M13" s="427"/>
      <c r="N13" s="422"/>
      <c r="O13" s="295"/>
      <c r="V13" s="46"/>
    </row>
    <row r="14" spans="1:22" ht="15" customHeight="1" thickBot="1" x14ac:dyDescent="0.35">
      <c r="A14" s="407">
        <v>45402</v>
      </c>
      <c r="B14" s="408"/>
      <c r="C14" s="409"/>
      <c r="D14" s="408"/>
      <c r="E14" s="409"/>
      <c r="F14" s="408"/>
      <c r="G14" s="409"/>
      <c r="H14" s="408"/>
      <c r="I14" s="409"/>
      <c r="J14" s="435"/>
      <c r="K14" s="436"/>
      <c r="L14" s="437"/>
      <c r="M14" s="438"/>
      <c r="N14" s="422"/>
      <c r="O14" s="295"/>
      <c r="V14" s="46"/>
    </row>
    <row r="15" spans="1:22" x14ac:dyDescent="0.3">
      <c r="A15" s="423">
        <v>45415</v>
      </c>
      <c r="B15" s="439"/>
      <c r="C15" s="440"/>
      <c r="D15" s="414"/>
      <c r="E15" s="440"/>
      <c r="F15" s="414"/>
      <c r="G15" s="440"/>
      <c r="H15" s="414"/>
      <c r="I15" s="440"/>
      <c r="J15" s="414"/>
      <c r="K15" s="440"/>
      <c r="L15" s="426"/>
      <c r="M15" s="441"/>
      <c r="N15" s="422"/>
      <c r="O15" s="295"/>
      <c r="V15" s="46"/>
    </row>
    <row r="16" spans="1:22" ht="15" thickBot="1" x14ac:dyDescent="0.35">
      <c r="A16" s="407">
        <v>45416</v>
      </c>
      <c r="B16" s="442"/>
      <c r="C16" s="443"/>
      <c r="D16" s="428"/>
      <c r="E16" s="443"/>
      <c r="F16" s="428"/>
      <c r="G16" s="443"/>
      <c r="H16" s="428"/>
      <c r="I16" s="443"/>
      <c r="J16" s="428"/>
      <c r="K16" s="443"/>
      <c r="L16" s="418"/>
      <c r="M16" s="432"/>
      <c r="N16" s="422"/>
      <c r="O16" s="295"/>
      <c r="V16" s="46"/>
    </row>
    <row r="17" spans="1:34" ht="15" customHeight="1" x14ac:dyDescent="0.3">
      <c r="A17" s="30"/>
      <c r="V17" s="46"/>
    </row>
    <row r="18" spans="1:34" x14ac:dyDescent="0.3">
      <c r="A18" s="348"/>
      <c r="B18" s="349"/>
      <c r="C18" s="349"/>
      <c r="D18" s="349"/>
      <c r="E18" s="349"/>
      <c r="F18" s="349"/>
      <c r="G18" s="349"/>
      <c r="H18" s="349"/>
      <c r="I18" s="349"/>
      <c r="J18" s="12"/>
      <c r="K18" s="12"/>
      <c r="L18" s="13"/>
      <c r="M18" s="13"/>
      <c r="N18" s="13"/>
      <c r="O18" s="13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s="13" customForma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</sheetData>
  <mergeCells count="17">
    <mergeCell ref="N10:O10"/>
    <mergeCell ref="N5:O5"/>
    <mergeCell ref="N6:O6"/>
    <mergeCell ref="N7:O7"/>
    <mergeCell ref="N8:O8"/>
    <mergeCell ref="N9:O9"/>
    <mergeCell ref="B4:C4"/>
    <mergeCell ref="D4:E4"/>
    <mergeCell ref="F4:G4"/>
    <mergeCell ref="H4:I4"/>
    <mergeCell ref="J4:K4"/>
    <mergeCell ref="A18:I18"/>
    <mergeCell ref="B5:C5"/>
    <mergeCell ref="L1:M1"/>
    <mergeCell ref="C1:K1"/>
    <mergeCell ref="L4:M4"/>
    <mergeCell ref="N4:O4"/>
  </mergeCells>
  <pageMargins left="0.25" right="0.25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theme="6" tint="0.59999389629810485"/>
    <pageSetUpPr fitToPage="1"/>
  </sheetPr>
  <dimension ref="A1:V35"/>
  <sheetViews>
    <sheetView topLeftCell="A7" zoomScaleNormal="100" workbookViewId="0">
      <selection activeCell="D27" sqref="D27"/>
    </sheetView>
  </sheetViews>
  <sheetFormatPr defaultColWidth="9.109375" defaultRowHeight="14.4" x14ac:dyDescent="0.3"/>
  <cols>
    <col min="1" max="1" width="11.6640625" style="3" customWidth="1"/>
    <col min="2" max="2" width="10.109375" style="3" customWidth="1"/>
    <col min="3" max="3" width="10.44140625" style="3" customWidth="1"/>
    <col min="4" max="4" width="8.5546875" style="3" customWidth="1"/>
    <col min="5" max="5" width="10.6640625" style="3" customWidth="1"/>
    <col min="6" max="6" width="9.109375" style="3" customWidth="1"/>
    <col min="7" max="7" width="10.5546875" style="3" customWidth="1"/>
    <col min="8" max="8" width="8.44140625" style="3" customWidth="1"/>
    <col min="9" max="9" width="10.33203125" style="3" customWidth="1"/>
    <col min="10" max="10" width="9.109375" style="3" customWidth="1"/>
    <col min="11" max="11" width="9.88671875" style="3" customWidth="1"/>
    <col min="12" max="12" width="9.6640625" style="3" customWidth="1"/>
    <col min="13" max="13" width="9.109375" style="3"/>
    <col min="14" max="14" width="8" style="3" customWidth="1"/>
    <col min="15" max="16" width="7.88671875" style="3" customWidth="1"/>
    <col min="17" max="17" width="8" style="3" customWidth="1"/>
    <col min="18" max="18" width="5.33203125" style="3" customWidth="1"/>
    <col min="19" max="19" width="2.6640625" style="3" customWidth="1"/>
    <col min="20" max="20" width="11.88671875" style="3" customWidth="1"/>
    <col min="21" max="21" width="24.6640625" style="3" customWidth="1"/>
    <col min="22" max="16384" width="9.109375" style="3"/>
  </cols>
  <sheetData>
    <row r="1" spans="1:22" x14ac:dyDescent="0.3">
      <c r="A1" s="21" t="s">
        <v>0</v>
      </c>
      <c r="B1" s="22"/>
      <c r="C1" s="335" t="s">
        <v>55</v>
      </c>
      <c r="D1" s="335"/>
      <c r="E1" s="335"/>
      <c r="F1" s="335"/>
      <c r="G1" s="335"/>
      <c r="H1" s="335"/>
      <c r="I1" s="335"/>
      <c r="J1" s="335"/>
      <c r="K1" s="335"/>
      <c r="L1" s="333" t="s">
        <v>56</v>
      </c>
      <c r="M1" s="333"/>
      <c r="N1" s="23" t="s">
        <v>57</v>
      </c>
      <c r="O1" s="24"/>
      <c r="P1" s="24"/>
      <c r="Q1" s="24"/>
      <c r="R1" s="25"/>
    </row>
    <row r="2" spans="1:22" x14ac:dyDescent="0.3">
      <c r="A2" s="362">
        <v>44452</v>
      </c>
      <c r="B2" s="363"/>
      <c r="C2" s="341" t="s">
        <v>58</v>
      </c>
      <c r="D2" s="341"/>
      <c r="E2" s="341"/>
      <c r="F2" s="341"/>
      <c r="G2" s="341"/>
      <c r="H2" s="341"/>
      <c r="I2" s="341"/>
      <c r="J2" s="341"/>
      <c r="K2" s="341"/>
      <c r="L2" s="341" t="s">
        <v>3</v>
      </c>
      <c r="M2" s="341"/>
      <c r="N2" s="2" t="s">
        <v>59</v>
      </c>
      <c r="R2" s="26"/>
    </row>
    <row r="3" spans="1:22" x14ac:dyDescent="0.3">
      <c r="A3" s="119" t="s">
        <v>4</v>
      </c>
      <c r="B3" s="120">
        <v>2020</v>
      </c>
      <c r="C3" s="328"/>
      <c r="D3" s="309"/>
      <c r="E3" s="329"/>
      <c r="F3" s="329"/>
      <c r="G3" s="329"/>
      <c r="H3" s="329"/>
      <c r="I3" s="329"/>
      <c r="J3" s="329"/>
      <c r="K3" s="329"/>
      <c r="L3" s="329"/>
      <c r="M3" s="329"/>
      <c r="N3" s="2" t="s">
        <v>60</v>
      </c>
      <c r="R3" s="26"/>
    </row>
    <row r="4" spans="1:22" ht="6.75" customHeight="1" x14ac:dyDescent="0.3">
      <c r="A4" s="27"/>
      <c r="B4" s="4"/>
      <c r="C4" s="4"/>
      <c r="D4" s="309"/>
      <c r="E4" s="4"/>
      <c r="F4" s="4"/>
      <c r="G4" s="4"/>
      <c r="H4" s="5"/>
      <c r="I4" s="4"/>
      <c r="J4" s="4"/>
      <c r="K4" s="4"/>
      <c r="R4" s="26"/>
    </row>
    <row r="5" spans="1:22" ht="6" customHeight="1" x14ac:dyDescent="0.3">
      <c r="A5" s="28"/>
      <c r="B5" s="29"/>
      <c r="C5" s="4"/>
      <c r="D5" s="1"/>
      <c r="E5" s="29"/>
      <c r="F5" s="4"/>
      <c r="G5" s="1"/>
      <c r="H5" s="5"/>
      <c r="I5" s="4"/>
      <c r="J5" s="29"/>
      <c r="K5" s="4"/>
      <c r="R5" s="26"/>
    </row>
    <row r="6" spans="1:22" ht="8.25" customHeight="1" x14ac:dyDescent="0.3">
      <c r="A6" s="30"/>
      <c r="R6" s="26"/>
    </row>
    <row r="7" spans="1:22" x14ac:dyDescent="0.3">
      <c r="A7" s="31" t="s">
        <v>5</v>
      </c>
      <c r="B7" s="330" t="s">
        <v>6</v>
      </c>
      <c r="C7" s="330" t="s">
        <v>7</v>
      </c>
      <c r="D7" s="339" t="s">
        <v>8</v>
      </c>
      <c r="E7" s="365"/>
      <c r="F7" s="365"/>
      <c r="G7" s="365"/>
      <c r="H7" s="364"/>
      <c r="I7" s="334" t="s">
        <v>9</v>
      </c>
      <c r="J7" s="334"/>
      <c r="K7" s="334"/>
      <c r="L7" s="19" t="s">
        <v>10</v>
      </c>
      <c r="M7" s="342" t="s">
        <v>11</v>
      </c>
      <c r="N7" s="342"/>
      <c r="O7" s="337" t="s">
        <v>12</v>
      </c>
      <c r="P7" s="338"/>
      <c r="Q7" s="43"/>
      <c r="R7" s="26"/>
      <c r="T7" s="43" t="s">
        <v>13</v>
      </c>
      <c r="U7" s="49"/>
      <c r="V7" s="46"/>
    </row>
    <row r="8" spans="1:22" ht="15" customHeight="1" x14ac:dyDescent="0.3">
      <c r="A8" s="310" t="s">
        <v>14</v>
      </c>
      <c r="B8" s="8">
        <v>16</v>
      </c>
      <c r="C8" s="8">
        <v>5</v>
      </c>
      <c r="D8" s="359" t="s">
        <v>15</v>
      </c>
      <c r="E8" s="360"/>
      <c r="F8" s="360"/>
      <c r="G8" s="360"/>
      <c r="H8" s="361"/>
      <c r="I8" s="351" t="s">
        <v>61</v>
      </c>
      <c r="J8" s="352"/>
      <c r="K8" s="353"/>
      <c r="L8" s="14">
        <v>100</v>
      </c>
      <c r="M8" s="343" t="s">
        <v>62</v>
      </c>
      <c r="N8" s="343"/>
      <c r="O8" s="337" t="s">
        <v>17</v>
      </c>
      <c r="P8" s="338"/>
      <c r="Q8" s="326"/>
      <c r="R8" s="327"/>
      <c r="S8" s="326"/>
      <c r="T8" s="44">
        <f t="shared" ref="T8:T15" si="0">COUNTIF($B$21:$Q$30,A8)</f>
        <v>0</v>
      </c>
      <c r="U8" s="160"/>
      <c r="V8" s="46"/>
    </row>
    <row r="9" spans="1:22" x14ac:dyDescent="0.3">
      <c r="A9" s="311" t="s">
        <v>18</v>
      </c>
      <c r="B9" s="8">
        <v>16</v>
      </c>
      <c r="C9" s="8">
        <v>4</v>
      </c>
      <c r="D9" s="359" t="s">
        <v>19</v>
      </c>
      <c r="E9" s="360"/>
      <c r="F9" s="360"/>
      <c r="G9" s="360"/>
      <c r="H9" s="361"/>
      <c r="I9" s="350" t="s">
        <v>20</v>
      </c>
      <c r="J9" s="350"/>
      <c r="K9" s="350"/>
      <c r="L9" s="18">
        <v>100</v>
      </c>
      <c r="M9" s="343" t="s">
        <v>63</v>
      </c>
      <c r="N9" s="343"/>
      <c r="O9" s="337" t="s">
        <v>21</v>
      </c>
      <c r="P9" s="338"/>
      <c r="Q9" s="326"/>
      <c r="R9" s="327"/>
      <c r="S9" s="326"/>
      <c r="T9" s="44">
        <f t="shared" si="0"/>
        <v>0</v>
      </c>
      <c r="U9" s="160"/>
      <c r="V9" s="46"/>
    </row>
    <row r="10" spans="1:22" ht="15" customHeight="1" x14ac:dyDescent="0.3">
      <c r="A10" s="312" t="s">
        <v>22</v>
      </c>
      <c r="B10" s="8">
        <v>16</v>
      </c>
      <c r="C10" s="8">
        <v>4</v>
      </c>
      <c r="D10" s="359" t="s">
        <v>23</v>
      </c>
      <c r="E10" s="360"/>
      <c r="F10" s="360"/>
      <c r="G10" s="360"/>
      <c r="H10" s="361"/>
      <c r="I10" s="350" t="s">
        <v>64</v>
      </c>
      <c r="J10" s="350"/>
      <c r="K10" s="350"/>
      <c r="L10" s="16">
        <v>100</v>
      </c>
      <c r="M10" s="343" t="s">
        <v>65</v>
      </c>
      <c r="N10" s="343"/>
      <c r="O10" s="337" t="s">
        <v>24</v>
      </c>
      <c r="P10" s="338"/>
      <c r="Q10" s="326"/>
      <c r="R10" s="327"/>
      <c r="S10" s="326"/>
      <c r="T10" s="44">
        <f t="shared" si="0"/>
        <v>0</v>
      </c>
      <c r="U10" s="160"/>
      <c r="V10" s="46"/>
    </row>
    <row r="11" spans="1:22" ht="15" customHeight="1" x14ac:dyDescent="0.3">
      <c r="A11" s="313" t="s">
        <v>25</v>
      </c>
      <c r="B11" s="8">
        <v>8</v>
      </c>
      <c r="C11" s="8">
        <v>2</v>
      </c>
      <c r="D11" s="359" t="s">
        <v>26</v>
      </c>
      <c r="E11" s="360"/>
      <c r="F11" s="360"/>
      <c r="G11" s="360"/>
      <c r="H11" s="361"/>
      <c r="I11" s="351" t="s">
        <v>66</v>
      </c>
      <c r="J11" s="352"/>
      <c r="K11" s="353"/>
      <c r="L11" s="18">
        <v>100</v>
      </c>
      <c r="M11" s="343" t="s">
        <v>67</v>
      </c>
      <c r="N11" s="343"/>
      <c r="O11" s="337" t="s">
        <v>27</v>
      </c>
      <c r="P11" s="338"/>
      <c r="Q11" s="326"/>
      <c r="R11" s="327"/>
      <c r="S11" s="326"/>
      <c r="T11" s="44">
        <f t="shared" si="0"/>
        <v>0</v>
      </c>
      <c r="U11" s="160"/>
      <c r="V11" s="46"/>
    </row>
    <row r="12" spans="1:22" ht="15" customHeight="1" x14ac:dyDescent="0.3">
      <c r="A12" s="315" t="s">
        <v>28</v>
      </c>
      <c r="B12" s="8">
        <v>10</v>
      </c>
      <c r="C12" s="8">
        <v>3</v>
      </c>
      <c r="D12" s="358" t="s">
        <v>29</v>
      </c>
      <c r="E12" s="358"/>
      <c r="F12" s="358"/>
      <c r="G12" s="358"/>
      <c r="H12" s="358"/>
      <c r="I12" s="351" t="s">
        <v>61</v>
      </c>
      <c r="J12" s="352"/>
      <c r="K12" s="353"/>
      <c r="L12" s="16">
        <v>100</v>
      </c>
      <c r="M12" s="344" t="s">
        <v>68</v>
      </c>
      <c r="N12" s="345"/>
      <c r="O12" s="337" t="s">
        <v>30</v>
      </c>
      <c r="P12" s="338"/>
      <c r="Q12" s="326"/>
      <c r="R12" s="327"/>
      <c r="S12" s="326"/>
      <c r="T12" s="44">
        <f t="shared" si="0"/>
        <v>0</v>
      </c>
      <c r="U12" s="160"/>
      <c r="V12" s="46"/>
    </row>
    <row r="13" spans="1:22" ht="15" customHeight="1" x14ac:dyDescent="0.3">
      <c r="A13" s="314" t="s">
        <v>31</v>
      </c>
      <c r="B13" s="8">
        <v>10</v>
      </c>
      <c r="C13" s="8">
        <v>2</v>
      </c>
      <c r="D13" s="358" t="s">
        <v>32</v>
      </c>
      <c r="E13" s="358"/>
      <c r="F13" s="358"/>
      <c r="G13" s="358"/>
      <c r="H13" s="358"/>
      <c r="I13" s="351" t="s">
        <v>61</v>
      </c>
      <c r="J13" s="352"/>
      <c r="K13" s="353"/>
      <c r="L13" s="16">
        <v>100</v>
      </c>
      <c r="M13" s="344" t="s">
        <v>69</v>
      </c>
      <c r="N13" s="345"/>
      <c r="O13" s="337" t="s">
        <v>33</v>
      </c>
      <c r="P13" s="338"/>
      <c r="Q13" s="326"/>
      <c r="R13" s="327"/>
      <c r="S13" s="326"/>
      <c r="T13" s="44">
        <f t="shared" si="0"/>
        <v>0</v>
      </c>
      <c r="U13" s="160"/>
      <c r="V13" s="46"/>
    </row>
    <row r="14" spans="1:22" ht="15" customHeight="1" x14ac:dyDescent="0.3">
      <c r="A14" s="316" t="s">
        <v>34</v>
      </c>
      <c r="B14" s="8">
        <v>12</v>
      </c>
      <c r="C14" s="8">
        <v>2</v>
      </c>
      <c r="D14" s="358" t="s">
        <v>35</v>
      </c>
      <c r="E14" s="358"/>
      <c r="F14" s="358"/>
      <c r="G14" s="358"/>
      <c r="H14" s="358"/>
      <c r="I14" s="351" t="s">
        <v>61</v>
      </c>
      <c r="J14" s="352"/>
      <c r="K14" s="353"/>
      <c r="L14" s="16">
        <v>100</v>
      </c>
      <c r="M14" s="344" t="s">
        <v>70</v>
      </c>
      <c r="N14" s="345"/>
      <c r="O14" s="337" t="s">
        <v>36</v>
      </c>
      <c r="P14" s="338"/>
      <c r="Q14" s="326"/>
      <c r="R14" s="327"/>
      <c r="S14" s="326"/>
      <c r="T14" s="44">
        <f t="shared" si="0"/>
        <v>0</v>
      </c>
      <c r="U14" s="160"/>
      <c r="V14" s="46"/>
    </row>
    <row r="15" spans="1:22" x14ac:dyDescent="0.3">
      <c r="A15" s="317" t="s">
        <v>37</v>
      </c>
      <c r="B15" s="8">
        <v>20</v>
      </c>
      <c r="C15" s="8">
        <v>5</v>
      </c>
      <c r="D15" s="359" t="s">
        <v>38</v>
      </c>
      <c r="E15" s="360"/>
      <c r="F15" s="360"/>
      <c r="G15" s="360"/>
      <c r="H15" s="361"/>
      <c r="I15" s="351" t="s">
        <v>71</v>
      </c>
      <c r="J15" s="352"/>
      <c r="K15" s="353"/>
      <c r="L15" s="16">
        <v>100</v>
      </c>
      <c r="M15" s="344" t="s">
        <v>72</v>
      </c>
      <c r="N15" s="345"/>
      <c r="O15" s="346" t="s">
        <v>40</v>
      </c>
      <c r="P15" s="347"/>
      <c r="Q15" s="326"/>
      <c r="R15" s="327"/>
      <c r="S15" s="326"/>
      <c r="T15" s="44">
        <f t="shared" si="0"/>
        <v>0</v>
      </c>
      <c r="U15" s="160"/>
      <c r="V15" s="46"/>
    </row>
    <row r="16" spans="1:22" x14ac:dyDescent="0.3">
      <c r="A16" s="32" t="s">
        <v>41</v>
      </c>
      <c r="B16" s="9">
        <f>SUM(B8:B15)</f>
        <v>108</v>
      </c>
      <c r="C16" s="9">
        <f>SUM(C8:C15)</f>
        <v>27</v>
      </c>
      <c r="D16" s="354" t="s">
        <v>42</v>
      </c>
      <c r="E16" s="355"/>
      <c r="F16" s="355"/>
      <c r="G16" s="355"/>
      <c r="H16" s="356"/>
      <c r="I16" s="357" t="s">
        <v>73</v>
      </c>
      <c r="J16" s="357"/>
      <c r="K16" s="357"/>
      <c r="L16" s="6"/>
      <c r="M16" s="342"/>
      <c r="N16" s="342"/>
      <c r="O16" s="366"/>
      <c r="P16" s="367"/>
      <c r="Q16" s="331"/>
      <c r="R16" s="26"/>
      <c r="U16" s="46"/>
      <c r="V16" s="46"/>
    </row>
    <row r="17" spans="1:20" s="10" customFormat="1" ht="7.5" customHeight="1" x14ac:dyDescent="0.3">
      <c r="A17" s="33"/>
      <c r="R17" s="34"/>
    </row>
    <row r="18" spans="1:20" s="10" customFormat="1" ht="7.5" customHeight="1" x14ac:dyDescent="0.3">
      <c r="A18" s="33"/>
      <c r="R18" s="34"/>
    </row>
    <row r="19" spans="1:20" x14ac:dyDescent="0.3">
      <c r="A19" s="28" t="s">
        <v>43</v>
      </c>
      <c r="B19" s="17"/>
      <c r="C19" s="4"/>
      <c r="D19" s="4"/>
      <c r="E19" s="4"/>
      <c r="F19" s="4"/>
      <c r="G19" s="1"/>
      <c r="H19" s="11"/>
      <c r="R19" s="26"/>
    </row>
    <row r="20" spans="1:20" x14ac:dyDescent="0.3">
      <c r="A20" s="35" t="s">
        <v>44</v>
      </c>
      <c r="B20" s="339" t="s">
        <v>45</v>
      </c>
      <c r="C20" s="364"/>
      <c r="D20" s="339" t="s">
        <v>46</v>
      </c>
      <c r="E20" s="364"/>
      <c r="F20" s="339" t="s">
        <v>47</v>
      </c>
      <c r="G20" s="364"/>
      <c r="H20" s="339" t="s">
        <v>48</v>
      </c>
      <c r="I20" s="364"/>
      <c r="J20" s="339" t="s">
        <v>49</v>
      </c>
      <c r="K20" s="365"/>
      <c r="L20" s="334" t="s">
        <v>50</v>
      </c>
      <c r="M20" s="339"/>
      <c r="N20" s="340"/>
      <c r="O20" s="341"/>
      <c r="P20" s="336" t="s">
        <v>50</v>
      </c>
      <c r="Q20" s="336"/>
      <c r="R20" s="26"/>
    </row>
    <row r="21" spans="1:20" x14ac:dyDescent="0.3">
      <c r="A21" s="322">
        <v>44449</v>
      </c>
      <c r="B21" s="164"/>
      <c r="C21" s="284"/>
      <c r="D21" s="164"/>
      <c r="E21" s="284"/>
      <c r="F21" s="164"/>
      <c r="G21" s="284"/>
      <c r="H21" s="164"/>
      <c r="I21" s="284"/>
      <c r="J21" s="164"/>
      <c r="K21" s="284"/>
      <c r="L21" s="164"/>
      <c r="M21" s="284"/>
      <c r="N21" s="340"/>
      <c r="O21" s="341"/>
      <c r="P21" s="17"/>
      <c r="Q21" s="295"/>
      <c r="R21" s="26"/>
      <c r="T21" s="124" t="str">
        <f>IF(WEEKDAY(A21,2)=6,"Szombat",IF(WEEKDAY(A21,2)=5,"Péntek","Hiba"))</f>
        <v>Péntek</v>
      </c>
    </row>
    <row r="22" spans="1:20" x14ac:dyDescent="0.3">
      <c r="A22" s="322">
        <v>44450</v>
      </c>
      <c r="B22" s="164"/>
      <c r="C22" s="284"/>
      <c r="D22" s="164"/>
      <c r="E22" s="284"/>
      <c r="F22" s="142"/>
      <c r="G22" s="285"/>
      <c r="H22" s="142"/>
      <c r="I22" s="285"/>
      <c r="J22" s="142"/>
      <c r="K22" s="285"/>
      <c r="L22" s="142"/>
      <c r="M22" s="285"/>
      <c r="N22" s="340"/>
      <c r="O22" s="341"/>
      <c r="P22" s="17"/>
      <c r="Q22" s="295"/>
      <c r="R22" s="26"/>
      <c r="T22" s="124" t="str">
        <f t="shared" ref="T22:T30" si="1">IF(WEEKDAY(A22,2)=6,"Szombat",IF(WEEKDAY(A22,2)=5,"Péntek","Hiba"))</f>
        <v>Szombat</v>
      </c>
    </row>
    <row r="23" spans="1:20" x14ac:dyDescent="0.3">
      <c r="A23" s="323">
        <v>44456</v>
      </c>
      <c r="B23" s="142"/>
      <c r="C23" s="285"/>
      <c r="D23" s="142"/>
      <c r="E23" s="285"/>
      <c r="F23" s="142"/>
      <c r="G23" s="285"/>
      <c r="H23" s="142"/>
      <c r="I23" s="285"/>
      <c r="J23" s="20"/>
      <c r="K23" s="325"/>
      <c r="L23" s="20"/>
      <c r="M23" s="325"/>
      <c r="N23" s="340"/>
      <c r="O23" s="341"/>
      <c r="P23" s="17"/>
      <c r="Q23" s="295"/>
      <c r="R23" s="26"/>
      <c r="T23" s="124" t="str">
        <f t="shared" si="1"/>
        <v>Péntek</v>
      </c>
    </row>
    <row r="24" spans="1:20" x14ac:dyDescent="0.3">
      <c r="A24" s="323">
        <v>44457</v>
      </c>
      <c r="B24" s="165"/>
      <c r="C24" s="324"/>
      <c r="D24" s="165"/>
      <c r="E24" s="324"/>
      <c r="F24" s="165"/>
      <c r="G24" s="324"/>
      <c r="H24" s="165"/>
      <c r="I24" s="324"/>
      <c r="J24" s="20"/>
      <c r="K24" s="325"/>
      <c r="L24" s="20"/>
      <c r="M24" s="325"/>
      <c r="N24" s="340"/>
      <c r="O24" s="341"/>
      <c r="P24" s="17"/>
      <c r="Q24" s="295"/>
      <c r="R24" s="26"/>
      <c r="T24" s="124" t="str">
        <f t="shared" si="1"/>
        <v>Szombat</v>
      </c>
    </row>
    <row r="25" spans="1:20" x14ac:dyDescent="0.3">
      <c r="A25" s="318">
        <v>44484</v>
      </c>
      <c r="B25" s="136"/>
      <c r="C25" s="283"/>
      <c r="D25" s="136"/>
      <c r="E25" s="283"/>
      <c r="F25" s="136"/>
      <c r="G25" s="283"/>
      <c r="H25" s="136"/>
      <c r="I25" s="283"/>
      <c r="J25" s="138"/>
      <c r="K25" s="288"/>
      <c r="L25" s="138"/>
      <c r="M25" s="288"/>
      <c r="N25" s="340"/>
      <c r="O25" s="341"/>
      <c r="P25" s="17"/>
      <c r="Q25" s="295"/>
      <c r="R25" s="26"/>
      <c r="T25" s="124" t="str">
        <f t="shared" si="1"/>
        <v>Péntek</v>
      </c>
    </row>
    <row r="26" spans="1:20" x14ac:dyDescent="0.3">
      <c r="A26" s="318">
        <v>44485</v>
      </c>
      <c r="B26" s="136"/>
      <c r="C26" s="283"/>
      <c r="D26" s="136"/>
      <c r="E26" s="283"/>
      <c r="F26" s="136"/>
      <c r="G26" s="283"/>
      <c r="H26" s="136"/>
      <c r="I26" s="283"/>
      <c r="J26" s="138"/>
      <c r="K26" s="288"/>
      <c r="L26" s="138"/>
      <c r="M26" s="288"/>
      <c r="N26" s="340"/>
      <c r="O26" s="341"/>
      <c r="P26" s="17"/>
      <c r="Q26" s="295"/>
      <c r="R26" s="26"/>
      <c r="T26" s="124" t="str">
        <f t="shared" si="1"/>
        <v>Szombat</v>
      </c>
    </row>
    <row r="27" spans="1:20" x14ac:dyDescent="0.3">
      <c r="A27" s="319">
        <v>44519</v>
      </c>
      <c r="B27" s="138"/>
      <c r="C27" s="288"/>
      <c r="D27" s="137"/>
      <c r="E27" s="287"/>
      <c r="F27" s="137"/>
      <c r="G27" s="287"/>
      <c r="H27" s="137"/>
      <c r="I27" s="287"/>
      <c r="J27" s="137"/>
      <c r="K27" s="287"/>
      <c r="L27" s="137"/>
      <c r="M27" s="287"/>
      <c r="N27" s="303"/>
      <c r="O27" s="295"/>
      <c r="P27" s="17"/>
      <c r="Q27" s="295"/>
      <c r="R27" s="26"/>
      <c r="T27" s="124" t="str">
        <f t="shared" si="1"/>
        <v>Péntek</v>
      </c>
    </row>
    <row r="28" spans="1:20" x14ac:dyDescent="0.3">
      <c r="A28" s="319">
        <v>44520</v>
      </c>
      <c r="B28" s="290"/>
      <c r="C28" s="289"/>
      <c r="D28" s="290"/>
      <c r="E28" s="289"/>
      <c r="F28" s="290"/>
      <c r="G28" s="289"/>
      <c r="H28" s="290"/>
      <c r="I28" s="289"/>
      <c r="J28" s="290"/>
      <c r="K28" s="289"/>
      <c r="L28" s="290"/>
      <c r="M28" s="289"/>
      <c r="N28" s="303"/>
      <c r="O28" s="295"/>
      <c r="P28" s="17"/>
      <c r="Q28" s="295"/>
      <c r="R28" s="26"/>
      <c r="T28" s="124" t="str">
        <f t="shared" si="1"/>
        <v>Szombat</v>
      </c>
    </row>
    <row r="29" spans="1:20" x14ac:dyDescent="0.3">
      <c r="A29" s="323">
        <v>44533</v>
      </c>
      <c r="B29" s="282"/>
      <c r="C29" s="282"/>
      <c r="D29" s="291"/>
      <c r="E29" s="282"/>
      <c r="F29" s="291"/>
      <c r="G29" s="282"/>
      <c r="H29" s="291"/>
      <c r="I29" s="282"/>
      <c r="J29" s="291"/>
      <c r="K29" s="282"/>
      <c r="L29" s="20"/>
      <c r="M29" s="52"/>
      <c r="N29" s="303"/>
      <c r="O29" s="295"/>
      <c r="P29" s="17"/>
      <c r="Q29" s="295"/>
      <c r="R29" s="26"/>
      <c r="T29" s="124" t="str">
        <f t="shared" si="1"/>
        <v>Péntek</v>
      </c>
    </row>
    <row r="30" spans="1:20" x14ac:dyDescent="0.3">
      <c r="A30" s="323">
        <v>44534</v>
      </c>
      <c r="B30" s="282"/>
      <c r="C30" s="282"/>
      <c r="D30" s="291"/>
      <c r="E30" s="282"/>
      <c r="F30" s="291"/>
      <c r="G30" s="282"/>
      <c r="H30" s="291"/>
      <c r="I30" s="282"/>
      <c r="J30" s="291"/>
      <c r="K30" s="282"/>
      <c r="L30" s="20"/>
      <c r="M30" s="52"/>
      <c r="N30" s="303"/>
      <c r="O30" s="295"/>
      <c r="P30" s="17"/>
      <c r="Q30" s="295"/>
      <c r="R30" s="26"/>
      <c r="T30" s="124" t="str">
        <f t="shared" si="1"/>
        <v>Szombat</v>
      </c>
    </row>
    <row r="31" spans="1:20" x14ac:dyDescent="0.3">
      <c r="A31" s="30"/>
      <c r="R31" s="26"/>
    </row>
    <row r="32" spans="1:20" s="13" customFormat="1" x14ac:dyDescent="0.3">
      <c r="A32" s="348" t="s">
        <v>52</v>
      </c>
      <c r="B32" s="349"/>
      <c r="C32" s="349"/>
      <c r="D32" s="349"/>
      <c r="E32" s="349"/>
      <c r="F32" s="349"/>
      <c r="G32" s="349"/>
      <c r="H32" s="349"/>
      <c r="I32" s="349"/>
      <c r="J32" s="12"/>
      <c r="K32" s="12" t="s">
        <v>53</v>
      </c>
      <c r="R32" s="36"/>
    </row>
    <row r="33" spans="1:18" x14ac:dyDescent="0.3">
      <c r="A33" s="28" t="s">
        <v>54</v>
      </c>
      <c r="B33" s="1"/>
      <c r="C33" s="1"/>
      <c r="D33" s="4"/>
      <c r="E33" s="4"/>
      <c r="F33" s="4"/>
      <c r="G33" s="4"/>
      <c r="H33" s="4"/>
      <c r="I33" s="4"/>
      <c r="J33" s="4"/>
      <c r="K33" s="4"/>
      <c r="R33" s="26"/>
    </row>
    <row r="34" spans="1:18" x14ac:dyDescent="0.3">
      <c r="A34" s="28" t="s">
        <v>74</v>
      </c>
      <c r="B34" s="1"/>
      <c r="C34" s="1"/>
      <c r="D34" s="4"/>
      <c r="E34" s="4"/>
      <c r="F34" s="4"/>
      <c r="G34" s="4"/>
      <c r="H34" s="4"/>
      <c r="I34" s="4"/>
      <c r="J34" s="4"/>
      <c r="K34" s="4"/>
      <c r="R34" s="26"/>
    </row>
    <row r="35" spans="1:18" ht="15" thickBot="1" x14ac:dyDescent="0.3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0"/>
      <c r="M35" s="40"/>
      <c r="N35" s="40"/>
      <c r="O35" s="40"/>
      <c r="P35" s="40"/>
      <c r="Q35" s="40"/>
      <c r="R35" s="41"/>
    </row>
  </sheetData>
  <mergeCells count="60">
    <mergeCell ref="A2:B2"/>
    <mergeCell ref="C2:K2"/>
    <mergeCell ref="L2:M2"/>
    <mergeCell ref="D7:H7"/>
    <mergeCell ref="I7:K7"/>
    <mergeCell ref="M7:N7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D10:H10"/>
    <mergeCell ref="I10:K10"/>
    <mergeCell ref="M10:N10"/>
    <mergeCell ref="O10:P10"/>
    <mergeCell ref="D11:H11"/>
    <mergeCell ref="I11:K11"/>
    <mergeCell ref="M11:N11"/>
    <mergeCell ref="O11:P11"/>
    <mergeCell ref="D15:H15"/>
    <mergeCell ref="I15:K15"/>
    <mergeCell ref="D13:H13"/>
    <mergeCell ref="I13:K13"/>
    <mergeCell ref="M13:N13"/>
    <mergeCell ref="N24:O24"/>
    <mergeCell ref="N25:O25"/>
    <mergeCell ref="N26:O26"/>
    <mergeCell ref="D16:H16"/>
    <mergeCell ref="I16:K16"/>
    <mergeCell ref="M16:N16"/>
    <mergeCell ref="J20:K20"/>
    <mergeCell ref="L20:M20"/>
    <mergeCell ref="N21:O21"/>
    <mergeCell ref="N22:O22"/>
    <mergeCell ref="N23:O23"/>
    <mergeCell ref="A32:I32"/>
    <mergeCell ref="B20:C20"/>
    <mergeCell ref="D20:E20"/>
    <mergeCell ref="F20:G20"/>
    <mergeCell ref="H20:I20"/>
    <mergeCell ref="O15:P15"/>
    <mergeCell ref="O16:P16"/>
    <mergeCell ref="M14:N14"/>
    <mergeCell ref="M15:N15"/>
    <mergeCell ref="N20:O20"/>
    <mergeCell ref="P20:Q20"/>
    <mergeCell ref="D12:H12"/>
    <mergeCell ref="I12:K12"/>
    <mergeCell ref="M12:N12"/>
    <mergeCell ref="O12:P12"/>
    <mergeCell ref="O14:P14"/>
    <mergeCell ref="D14:H14"/>
    <mergeCell ref="I14:K14"/>
    <mergeCell ref="O13:P13"/>
  </mergeCells>
  <conditionalFormatting sqref="T8 T10:T12">
    <cfRule type="cellIs" dxfId="15" priority="4" operator="equal">
      <formula>$B8/2</formula>
    </cfRule>
  </conditionalFormatting>
  <conditionalFormatting sqref="T9">
    <cfRule type="cellIs" dxfId="14" priority="3" operator="equal">
      <formula>$B9/2</formula>
    </cfRule>
  </conditionalFormatting>
  <conditionalFormatting sqref="T13:T15">
    <cfRule type="cellIs" dxfId="13" priority="1" operator="equal">
      <formula>$B13/2</formula>
    </cfRule>
  </conditionalFormatting>
  <pageMargins left="0.25" right="0.25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theme="5" tint="0.59999389629810485"/>
    <pageSetUpPr fitToPage="1"/>
  </sheetPr>
  <dimension ref="A1:V35"/>
  <sheetViews>
    <sheetView zoomScaleNormal="100" workbookViewId="0">
      <selection activeCell="B21" sqref="B21:M30"/>
    </sheetView>
  </sheetViews>
  <sheetFormatPr defaultColWidth="9.109375" defaultRowHeight="14.4" x14ac:dyDescent="0.3"/>
  <cols>
    <col min="1" max="1" width="10.6640625" style="3" customWidth="1"/>
    <col min="2" max="2" width="10" style="3" customWidth="1"/>
    <col min="3" max="3" width="8.5546875" style="3" bestFit="1" customWidth="1"/>
    <col min="4" max="4" width="8.5546875" style="3" customWidth="1"/>
    <col min="5" max="5" width="7.109375" style="3" customWidth="1"/>
    <col min="6" max="6" width="9.109375" style="3" customWidth="1"/>
    <col min="7" max="7" width="6.5546875" style="3" customWidth="1"/>
    <col min="8" max="8" width="8.44140625" style="3" customWidth="1"/>
    <col min="9" max="9" width="9.6640625" style="3" customWidth="1"/>
    <col min="10" max="10" width="9.109375" style="3" customWidth="1"/>
    <col min="11" max="11" width="11.33203125" style="3" customWidth="1"/>
    <col min="12" max="12" width="9.6640625" style="3" customWidth="1"/>
    <col min="13" max="13" width="9.109375" style="3"/>
    <col min="14" max="17" width="7.88671875" style="3" customWidth="1"/>
    <col min="18" max="18" width="5.33203125" style="3" customWidth="1"/>
    <col min="19" max="19" width="2.6640625" style="3" customWidth="1"/>
    <col min="20" max="20" width="11.88671875" style="3" customWidth="1"/>
    <col min="21" max="21" width="24.6640625" style="3" customWidth="1"/>
    <col min="22" max="16384" width="9.109375" style="3"/>
  </cols>
  <sheetData>
    <row r="1" spans="1:22" x14ac:dyDescent="0.3">
      <c r="A1" s="21" t="s">
        <v>0</v>
      </c>
      <c r="B1" s="22"/>
      <c r="C1" s="335" t="s">
        <v>75</v>
      </c>
      <c r="D1" s="335"/>
      <c r="E1" s="335"/>
      <c r="F1" s="335"/>
      <c r="G1" s="335"/>
      <c r="H1" s="335"/>
      <c r="I1" s="335"/>
      <c r="J1" s="335"/>
      <c r="K1" s="335"/>
      <c r="L1" s="333" t="s">
        <v>56</v>
      </c>
      <c r="M1" s="333"/>
      <c r="N1" s="23" t="s">
        <v>57</v>
      </c>
      <c r="O1" s="24"/>
      <c r="P1" s="24"/>
      <c r="Q1" s="24"/>
      <c r="R1" s="25"/>
    </row>
    <row r="2" spans="1:22" x14ac:dyDescent="0.3">
      <c r="A2" s="362">
        <v>44377</v>
      </c>
      <c r="B2" s="363"/>
      <c r="C2" s="341" t="s">
        <v>58</v>
      </c>
      <c r="D2" s="341"/>
      <c r="E2" s="341"/>
      <c r="F2" s="341"/>
      <c r="G2" s="341"/>
      <c r="H2" s="341"/>
      <c r="I2" s="341"/>
      <c r="J2" s="341"/>
      <c r="K2" s="341"/>
      <c r="L2" s="341" t="s">
        <v>3</v>
      </c>
      <c r="M2" s="341"/>
      <c r="N2" s="2" t="s">
        <v>59</v>
      </c>
      <c r="R2" s="26"/>
    </row>
    <row r="3" spans="1:22" x14ac:dyDescent="0.3">
      <c r="A3" s="119" t="s">
        <v>4</v>
      </c>
      <c r="B3" s="120">
        <v>2020</v>
      </c>
      <c r="C3"/>
      <c r="D3" s="121"/>
      <c r="E3" s="329"/>
      <c r="F3" s="329"/>
      <c r="G3" s="329"/>
      <c r="H3" s="329"/>
      <c r="I3" s="329"/>
      <c r="J3" s="329"/>
      <c r="K3" s="329"/>
      <c r="L3" s="329"/>
      <c r="M3" s="329"/>
      <c r="N3" s="2" t="s">
        <v>60</v>
      </c>
      <c r="R3" s="26"/>
    </row>
    <row r="4" spans="1:22" ht="7.5" customHeight="1" x14ac:dyDescent="0.3">
      <c r="A4" s="122"/>
      <c r="B4" s="123"/>
      <c r="C4"/>
      <c r="D4" s="121"/>
      <c r="I4" s="329"/>
      <c r="K4" s="329"/>
      <c r="M4" s="329"/>
      <c r="N4" s="2"/>
      <c r="R4" s="26"/>
    </row>
    <row r="5" spans="1:22" ht="6.75" customHeight="1" x14ac:dyDescent="0.3">
      <c r="A5" s="28"/>
      <c r="B5" s="29"/>
      <c r="C5" s="4"/>
      <c r="D5" s="1"/>
      <c r="E5" s="29"/>
      <c r="F5" s="4"/>
      <c r="G5" s="1"/>
      <c r="H5" s="5"/>
      <c r="I5" s="4"/>
      <c r="J5" s="29"/>
      <c r="K5" s="4"/>
      <c r="R5" s="26"/>
    </row>
    <row r="6" spans="1:22" ht="8.25" customHeight="1" x14ac:dyDescent="0.3">
      <c r="A6" s="30"/>
      <c r="R6" s="26"/>
    </row>
    <row r="7" spans="1:22" x14ac:dyDescent="0.3">
      <c r="A7" s="31" t="s">
        <v>5</v>
      </c>
      <c r="B7" s="330" t="s">
        <v>6</v>
      </c>
      <c r="C7" s="330" t="s">
        <v>7</v>
      </c>
      <c r="D7" s="339" t="s">
        <v>8</v>
      </c>
      <c r="E7" s="365"/>
      <c r="F7" s="365"/>
      <c r="G7" s="365"/>
      <c r="H7" s="364"/>
      <c r="I7" s="334" t="s">
        <v>9</v>
      </c>
      <c r="J7" s="334"/>
      <c r="K7" s="334"/>
      <c r="L7" s="19" t="s">
        <v>10</v>
      </c>
      <c r="M7" s="342" t="s">
        <v>11</v>
      </c>
      <c r="N7" s="342"/>
      <c r="O7" s="337" t="s">
        <v>12</v>
      </c>
      <c r="P7" s="338"/>
      <c r="Q7" s="43"/>
      <c r="R7" s="26"/>
      <c r="T7" s="43" t="s">
        <v>13</v>
      </c>
      <c r="U7" s="49"/>
      <c r="V7" s="46"/>
    </row>
    <row r="8" spans="1:22" ht="15" customHeight="1" x14ac:dyDescent="0.3">
      <c r="A8" s="7" t="s">
        <v>14</v>
      </c>
      <c r="B8" s="8">
        <v>16</v>
      </c>
      <c r="C8" s="8">
        <v>5</v>
      </c>
      <c r="D8" s="359" t="s">
        <v>15</v>
      </c>
      <c r="E8" s="360"/>
      <c r="F8" s="360"/>
      <c r="G8" s="360"/>
      <c r="H8" s="361"/>
      <c r="I8" s="369" t="s">
        <v>76</v>
      </c>
      <c r="J8" s="370"/>
      <c r="K8" s="371"/>
      <c r="L8" s="14">
        <v>100</v>
      </c>
      <c r="M8" s="343" t="s">
        <v>77</v>
      </c>
      <c r="N8" s="343"/>
      <c r="O8" s="337" t="s">
        <v>17</v>
      </c>
      <c r="P8" s="338"/>
      <c r="Q8" s="44"/>
      <c r="R8" s="26"/>
      <c r="T8" s="44">
        <f>COUNTIF($B$21:$Q$30,A8)</f>
        <v>0</v>
      </c>
      <c r="U8" s="160"/>
      <c r="V8" s="46"/>
    </row>
    <row r="9" spans="1:22" ht="15" customHeight="1" x14ac:dyDescent="0.3">
      <c r="A9" s="15" t="s">
        <v>18</v>
      </c>
      <c r="B9" s="8">
        <v>16</v>
      </c>
      <c r="C9" s="8">
        <v>4</v>
      </c>
      <c r="D9" s="359" t="s">
        <v>19</v>
      </c>
      <c r="E9" s="360"/>
      <c r="F9" s="360"/>
      <c r="G9" s="360"/>
      <c r="H9" s="361"/>
      <c r="I9" s="369" t="s">
        <v>76</v>
      </c>
      <c r="J9" s="370"/>
      <c r="K9" s="371"/>
      <c r="L9" s="18">
        <v>100</v>
      </c>
      <c r="M9" s="343" t="s">
        <v>78</v>
      </c>
      <c r="N9" s="343"/>
      <c r="O9" s="337" t="s">
        <v>21</v>
      </c>
      <c r="P9" s="338"/>
      <c r="Q9" s="44"/>
      <c r="R9" s="26"/>
      <c r="T9" s="44">
        <f>COUNTIF($B$21:$Q$30,A9)</f>
        <v>0</v>
      </c>
      <c r="U9" s="160"/>
      <c r="V9" s="46"/>
    </row>
    <row r="10" spans="1:22" ht="15" customHeight="1" x14ac:dyDescent="0.3">
      <c r="A10" s="143" t="s">
        <v>22</v>
      </c>
      <c r="B10" s="8">
        <v>16</v>
      </c>
      <c r="C10" s="8">
        <v>4</v>
      </c>
      <c r="D10" s="359" t="s">
        <v>23</v>
      </c>
      <c r="E10" s="360"/>
      <c r="F10" s="360"/>
      <c r="G10" s="360"/>
      <c r="H10" s="361"/>
      <c r="I10" s="368" t="s">
        <v>64</v>
      </c>
      <c r="J10" s="368"/>
      <c r="K10" s="368"/>
      <c r="L10" s="16">
        <v>100</v>
      </c>
      <c r="M10" s="343" t="s">
        <v>79</v>
      </c>
      <c r="N10" s="343"/>
      <c r="O10" s="337" t="s">
        <v>24</v>
      </c>
      <c r="P10" s="338"/>
      <c r="Q10" s="44"/>
      <c r="R10" s="26"/>
      <c r="T10" s="44">
        <f>COUNTIF($B$21:$Q$30,A10)</f>
        <v>0</v>
      </c>
      <c r="U10" s="160"/>
      <c r="V10" s="46"/>
    </row>
    <row r="11" spans="1:22" ht="15" customHeight="1" x14ac:dyDescent="0.3">
      <c r="A11" s="141" t="s">
        <v>80</v>
      </c>
      <c r="B11" s="8">
        <v>8</v>
      </c>
      <c r="C11" s="8">
        <v>2</v>
      </c>
      <c r="D11" s="359" t="s">
        <v>81</v>
      </c>
      <c r="E11" s="360"/>
      <c r="F11" s="360"/>
      <c r="G11" s="360"/>
      <c r="H11" s="361"/>
      <c r="I11" s="369" t="s">
        <v>82</v>
      </c>
      <c r="J11" s="370"/>
      <c r="K11" s="371"/>
      <c r="L11" s="18">
        <v>100</v>
      </c>
      <c r="M11" s="343" t="s">
        <v>83</v>
      </c>
      <c r="N11" s="343"/>
      <c r="O11" s="337" t="s">
        <v>84</v>
      </c>
      <c r="P11" s="338"/>
      <c r="Q11" s="44"/>
      <c r="R11" s="26"/>
      <c r="T11" s="44">
        <f>COUNTIF($B$21:$Q$30,A11)</f>
        <v>0</v>
      </c>
      <c r="U11" s="160"/>
      <c r="V11" s="46"/>
    </row>
    <row r="12" spans="1:22" ht="15" customHeight="1" x14ac:dyDescent="0.3">
      <c r="A12" s="53" t="s">
        <v>85</v>
      </c>
      <c r="B12" s="8">
        <v>12</v>
      </c>
      <c r="C12" s="8">
        <v>4</v>
      </c>
      <c r="D12" s="359" t="s">
        <v>86</v>
      </c>
      <c r="E12" s="360"/>
      <c r="F12" s="360"/>
      <c r="G12" s="360"/>
      <c r="H12" s="361"/>
      <c r="I12" s="368" t="s">
        <v>87</v>
      </c>
      <c r="J12" s="368"/>
      <c r="K12" s="368"/>
      <c r="L12" s="16">
        <v>100</v>
      </c>
      <c r="M12" s="343" t="s">
        <v>88</v>
      </c>
      <c r="N12" s="343"/>
      <c r="O12" s="337" t="s">
        <v>89</v>
      </c>
      <c r="P12" s="338"/>
      <c r="Q12" s="44"/>
      <c r="R12" s="26"/>
      <c r="T12" s="44">
        <f>COUNTIF($B$21:$Q$30,A12)</f>
        <v>0</v>
      </c>
      <c r="U12" s="160"/>
      <c r="V12" s="46"/>
    </row>
    <row r="13" spans="1:22" ht="15" customHeight="1" x14ac:dyDescent="0.3">
      <c r="A13" s="139" t="s">
        <v>34</v>
      </c>
      <c r="B13" s="8">
        <v>10</v>
      </c>
      <c r="C13" s="8">
        <v>3</v>
      </c>
      <c r="D13" s="358" t="s">
        <v>35</v>
      </c>
      <c r="E13" s="358"/>
      <c r="F13" s="358"/>
      <c r="G13" s="358"/>
      <c r="H13" s="358"/>
      <c r="I13" s="369" t="s">
        <v>16</v>
      </c>
      <c r="J13" s="370"/>
      <c r="K13" s="371"/>
      <c r="L13" s="16">
        <v>100</v>
      </c>
      <c r="M13" s="344" t="s">
        <v>90</v>
      </c>
      <c r="N13" s="345"/>
      <c r="O13" s="337" t="s">
        <v>91</v>
      </c>
      <c r="P13" s="338"/>
      <c r="Q13" s="44"/>
      <c r="R13" s="26"/>
      <c r="T13" s="44">
        <f t="shared" ref="T13:T14" si="0">COUNTIF($B$21:$Q$30,A13)</f>
        <v>0</v>
      </c>
      <c r="U13" s="160"/>
      <c r="V13" s="46"/>
    </row>
    <row r="14" spans="1:22" ht="15" customHeight="1" x14ac:dyDescent="0.3">
      <c r="A14" s="51" t="s">
        <v>28</v>
      </c>
      <c r="B14" s="8">
        <v>10</v>
      </c>
      <c r="C14" s="8">
        <v>2</v>
      </c>
      <c r="D14" s="358" t="s">
        <v>29</v>
      </c>
      <c r="E14" s="358"/>
      <c r="F14" s="358"/>
      <c r="G14" s="358"/>
      <c r="H14" s="358"/>
      <c r="I14" s="369" t="s">
        <v>16</v>
      </c>
      <c r="J14" s="370"/>
      <c r="K14" s="371"/>
      <c r="L14" s="16">
        <v>100</v>
      </c>
      <c r="M14" s="344" t="s">
        <v>92</v>
      </c>
      <c r="N14" s="345"/>
      <c r="O14" s="337" t="s">
        <v>30</v>
      </c>
      <c r="P14" s="338"/>
      <c r="Q14" s="44"/>
      <c r="R14" s="26"/>
      <c r="T14" s="44">
        <f t="shared" si="0"/>
        <v>0</v>
      </c>
      <c r="U14" s="160"/>
      <c r="V14" s="46"/>
    </row>
    <row r="15" spans="1:22" ht="15" customHeight="1" x14ac:dyDescent="0.3">
      <c r="A15" s="282" t="s">
        <v>37</v>
      </c>
      <c r="B15" s="8">
        <v>20</v>
      </c>
      <c r="C15" s="8">
        <v>5</v>
      </c>
      <c r="D15" s="359" t="s">
        <v>38</v>
      </c>
      <c r="E15" s="360"/>
      <c r="F15" s="360"/>
      <c r="G15" s="360"/>
      <c r="H15" s="361"/>
      <c r="I15" s="368" t="s">
        <v>71</v>
      </c>
      <c r="J15" s="368"/>
      <c r="K15" s="368"/>
      <c r="L15" s="16">
        <v>100</v>
      </c>
      <c r="M15" s="344" t="s">
        <v>93</v>
      </c>
      <c r="N15" s="345"/>
      <c r="O15" s="346" t="s">
        <v>40</v>
      </c>
      <c r="P15" s="347"/>
      <c r="Q15" s="44"/>
      <c r="R15" s="26"/>
      <c r="T15" s="44">
        <f>COUNTIF($B$21:$Q$30,A15)</f>
        <v>0</v>
      </c>
      <c r="U15" s="160"/>
      <c r="V15" s="46"/>
    </row>
    <row r="16" spans="1:22" x14ac:dyDescent="0.3">
      <c r="A16" s="32" t="s">
        <v>41</v>
      </c>
      <c r="B16" s="9">
        <v>108</v>
      </c>
      <c r="C16" s="9">
        <v>29</v>
      </c>
      <c r="D16" s="354" t="s">
        <v>42</v>
      </c>
      <c r="E16" s="355"/>
      <c r="F16" s="355"/>
      <c r="G16" s="355"/>
      <c r="H16" s="356"/>
      <c r="I16" s="357" t="s">
        <v>94</v>
      </c>
      <c r="J16" s="357"/>
      <c r="K16" s="357"/>
      <c r="L16" s="6"/>
      <c r="M16" s="342"/>
      <c r="N16" s="342"/>
      <c r="O16" s="46"/>
      <c r="P16" s="46"/>
      <c r="Q16" s="331"/>
      <c r="R16" s="26"/>
      <c r="U16" s="46"/>
      <c r="V16" s="46"/>
    </row>
    <row r="17" spans="1:21" s="10" customFormat="1" ht="7.5" customHeight="1" x14ac:dyDescent="0.3">
      <c r="A17" s="33"/>
      <c r="R17" s="34"/>
    </row>
    <row r="18" spans="1:21" s="10" customFormat="1" ht="7.5" customHeight="1" x14ac:dyDescent="0.3">
      <c r="A18" s="33"/>
      <c r="R18" s="34"/>
    </row>
    <row r="19" spans="1:21" x14ac:dyDescent="0.3">
      <c r="A19" s="28" t="s">
        <v>43</v>
      </c>
      <c r="B19" s="17"/>
      <c r="C19" s="4"/>
      <c r="D19" s="4"/>
      <c r="E19" s="4"/>
      <c r="F19" s="4"/>
      <c r="G19" s="1"/>
      <c r="H19" s="11"/>
      <c r="R19" s="26"/>
    </row>
    <row r="20" spans="1:21" x14ac:dyDescent="0.3">
      <c r="A20" s="35" t="s">
        <v>44</v>
      </c>
      <c r="B20" s="339" t="s">
        <v>45</v>
      </c>
      <c r="C20" s="364"/>
      <c r="D20" s="339" t="s">
        <v>46</v>
      </c>
      <c r="E20" s="364"/>
      <c r="F20" s="339" t="s">
        <v>47</v>
      </c>
      <c r="G20" s="364"/>
      <c r="H20" s="339" t="s">
        <v>48</v>
      </c>
      <c r="I20" s="364"/>
      <c r="J20" s="339" t="s">
        <v>49</v>
      </c>
      <c r="K20" s="365"/>
      <c r="L20" s="334" t="s">
        <v>50</v>
      </c>
      <c r="M20" s="339"/>
      <c r="N20" s="340"/>
      <c r="O20" s="341"/>
      <c r="P20" s="336" t="s">
        <v>50</v>
      </c>
      <c r="Q20" s="336"/>
      <c r="R20" s="26"/>
    </row>
    <row r="21" spans="1:21" x14ac:dyDescent="0.3">
      <c r="A21" s="58">
        <v>44099</v>
      </c>
      <c r="B21" s="136"/>
      <c r="C21" s="283"/>
      <c r="D21" s="136"/>
      <c r="E21" s="283"/>
      <c r="F21" s="136"/>
      <c r="G21" s="283"/>
      <c r="H21" s="136"/>
      <c r="I21" s="283"/>
      <c r="J21" s="136"/>
      <c r="K21" s="283"/>
      <c r="L21" s="136"/>
      <c r="M21" s="298"/>
      <c r="N21" s="305"/>
      <c r="O21" s="304"/>
      <c r="P21" s="17"/>
      <c r="Q21" s="295"/>
      <c r="R21" s="26"/>
      <c r="T21" s="124" t="str">
        <f>IF(WEEKDAY(A21,2)=6,"Szombat","Hiba")</f>
        <v>Hiba</v>
      </c>
    </row>
    <row r="22" spans="1:21" x14ac:dyDescent="0.3">
      <c r="A22" s="59">
        <v>44113</v>
      </c>
      <c r="B22" s="136"/>
      <c r="C22" s="283"/>
      <c r="D22" s="136"/>
      <c r="E22" s="283"/>
      <c r="F22" s="164"/>
      <c r="G22" s="284"/>
      <c r="H22" s="164"/>
      <c r="I22" s="284"/>
      <c r="J22" s="142"/>
      <c r="K22" s="285"/>
      <c r="L22" s="142"/>
      <c r="M22" s="297"/>
      <c r="N22" s="305"/>
      <c r="O22" s="304"/>
      <c r="P22" s="17"/>
      <c r="Q22" s="295"/>
      <c r="R22" s="26"/>
      <c r="T22" s="124" t="str">
        <f t="shared" ref="T22:T30" si="1">IF(WEEKDAY(A22,2)=6,"Szombat","Hiba")</f>
        <v>Hiba</v>
      </c>
    </row>
    <row r="23" spans="1:21" x14ac:dyDescent="0.3">
      <c r="A23" s="59">
        <v>44114</v>
      </c>
      <c r="B23" s="142"/>
      <c r="C23" s="285"/>
      <c r="D23" s="142"/>
      <c r="E23" s="285"/>
      <c r="F23" s="142"/>
      <c r="G23" s="285"/>
      <c r="H23" s="142"/>
      <c r="I23" s="285"/>
      <c r="J23" s="142"/>
      <c r="K23" s="285"/>
      <c r="L23" s="142"/>
      <c r="M23" s="285"/>
      <c r="N23" s="305"/>
      <c r="O23" s="304"/>
      <c r="P23" s="17"/>
      <c r="Q23" s="295"/>
      <c r="R23" s="26"/>
      <c r="T23" s="124" t="str">
        <f t="shared" si="1"/>
        <v>Szombat</v>
      </c>
    </row>
    <row r="24" spans="1:21" x14ac:dyDescent="0.3">
      <c r="A24" s="59">
        <v>44120</v>
      </c>
      <c r="B24" s="140"/>
      <c r="C24" s="286"/>
      <c r="D24" s="140"/>
      <c r="E24" s="286"/>
      <c r="F24" s="140"/>
      <c r="G24" s="286"/>
      <c r="H24" s="140"/>
      <c r="I24" s="286"/>
      <c r="J24" s="20"/>
      <c r="K24" s="52"/>
      <c r="L24" s="20"/>
      <c r="M24" s="299"/>
      <c r="N24" s="305"/>
      <c r="O24" s="304"/>
      <c r="P24" s="17"/>
      <c r="Q24" s="295"/>
      <c r="R24" s="26"/>
      <c r="T24" s="124" t="str">
        <f t="shared" si="1"/>
        <v>Hiba</v>
      </c>
      <c r="U24" s="141" t="s">
        <v>95</v>
      </c>
    </row>
    <row r="25" spans="1:21" x14ac:dyDescent="0.3">
      <c r="A25" s="59">
        <v>44121</v>
      </c>
      <c r="B25" s="137"/>
      <c r="C25" s="287"/>
      <c r="D25" s="137"/>
      <c r="E25" s="287"/>
      <c r="F25" s="137"/>
      <c r="G25" s="287"/>
      <c r="H25" s="137"/>
      <c r="I25" s="287"/>
      <c r="J25" s="137"/>
      <c r="K25" s="287"/>
      <c r="L25" s="137"/>
      <c r="M25" s="300"/>
      <c r="N25" s="305"/>
      <c r="O25" s="304"/>
      <c r="P25" s="17"/>
      <c r="Q25" s="295"/>
      <c r="R25" s="26"/>
      <c r="T25" s="124" t="str">
        <f t="shared" si="1"/>
        <v>Szombat</v>
      </c>
      <c r="U25" s="53" t="s">
        <v>95</v>
      </c>
    </row>
    <row r="26" spans="1:21" x14ac:dyDescent="0.3">
      <c r="A26" s="60">
        <v>44141</v>
      </c>
      <c r="B26" s="164"/>
      <c r="C26" s="284"/>
      <c r="D26" s="164"/>
      <c r="E26" s="284"/>
      <c r="F26" s="164"/>
      <c r="G26" s="284"/>
      <c r="H26" s="164"/>
      <c r="I26" s="284"/>
      <c r="J26" s="164"/>
      <c r="K26" s="284"/>
      <c r="L26" s="164"/>
      <c r="M26" s="301"/>
      <c r="N26" s="305"/>
      <c r="O26" s="304"/>
      <c r="P26" s="17"/>
      <c r="Q26" s="295"/>
      <c r="R26" s="26"/>
      <c r="T26" s="124" t="str">
        <f t="shared" si="1"/>
        <v>Hiba</v>
      </c>
    </row>
    <row r="27" spans="1:21" x14ac:dyDescent="0.3">
      <c r="A27" s="60">
        <v>44155</v>
      </c>
      <c r="B27" s="290"/>
      <c r="C27" s="289"/>
      <c r="D27" s="290"/>
      <c r="E27" s="289"/>
      <c r="F27" s="290"/>
      <c r="G27" s="289"/>
      <c r="H27" s="290"/>
      <c r="I27" s="289"/>
      <c r="J27" s="290"/>
      <c r="K27" s="289"/>
      <c r="L27" s="292"/>
      <c r="M27" s="302"/>
      <c r="N27" s="305"/>
      <c r="O27" s="304"/>
      <c r="P27" s="17"/>
      <c r="Q27" s="295"/>
      <c r="R27" s="26"/>
      <c r="T27" s="124" t="str">
        <f t="shared" si="1"/>
        <v>Hiba</v>
      </c>
    </row>
    <row r="28" spans="1:21" x14ac:dyDescent="0.3">
      <c r="A28" s="59">
        <v>44156</v>
      </c>
      <c r="B28" s="138"/>
      <c r="C28" s="288"/>
      <c r="D28" s="138"/>
      <c r="E28" s="288"/>
      <c r="F28" s="138"/>
      <c r="G28" s="288"/>
      <c r="H28" s="138"/>
      <c r="I28" s="288"/>
      <c r="J28" s="138"/>
      <c r="K28" s="288"/>
      <c r="L28" s="292"/>
      <c r="M28" s="302"/>
      <c r="N28" s="305"/>
      <c r="O28" s="304"/>
      <c r="P28" s="17"/>
      <c r="Q28" s="295"/>
      <c r="R28" s="26"/>
      <c r="T28" s="124" t="str">
        <f t="shared" si="1"/>
        <v>Szombat</v>
      </c>
    </row>
    <row r="29" spans="1:21" x14ac:dyDescent="0.3">
      <c r="A29" s="60">
        <v>44169</v>
      </c>
      <c r="B29" s="282"/>
      <c r="C29" s="293"/>
      <c r="D29" s="282"/>
      <c r="E29" s="293"/>
      <c r="F29" s="282"/>
      <c r="G29" s="293"/>
      <c r="H29" s="282"/>
      <c r="I29" s="293"/>
      <c r="J29" s="282"/>
      <c r="K29" s="293"/>
      <c r="L29" s="292"/>
      <c r="M29" s="302"/>
      <c r="N29" s="305"/>
      <c r="O29" s="304"/>
      <c r="P29" s="17"/>
      <c r="Q29" s="295"/>
      <c r="R29" s="26"/>
      <c r="T29" s="124" t="str">
        <f t="shared" si="1"/>
        <v>Hiba</v>
      </c>
    </row>
    <row r="30" spans="1:21" x14ac:dyDescent="0.3">
      <c r="A30" s="59">
        <v>44170</v>
      </c>
      <c r="B30" s="282"/>
      <c r="C30" s="293"/>
      <c r="D30" s="282"/>
      <c r="E30" s="293"/>
      <c r="F30" s="282"/>
      <c r="G30" s="293"/>
      <c r="H30" s="282"/>
      <c r="I30" s="293"/>
      <c r="J30" s="282"/>
      <c r="K30" s="293"/>
      <c r="L30" s="292"/>
      <c r="M30" s="302"/>
      <c r="N30" s="305"/>
      <c r="O30" s="304"/>
      <c r="P30" s="17"/>
      <c r="Q30" s="295"/>
      <c r="R30" s="26"/>
      <c r="T30" s="124" t="str">
        <f t="shared" si="1"/>
        <v>Szombat</v>
      </c>
    </row>
    <row r="31" spans="1:21" x14ac:dyDescent="0.3">
      <c r="A31" s="30"/>
      <c r="R31" s="26"/>
    </row>
    <row r="32" spans="1:21" s="13" customFormat="1" x14ac:dyDescent="0.3">
      <c r="A32" s="348" t="s">
        <v>52</v>
      </c>
      <c r="B32" s="349"/>
      <c r="C32" s="349"/>
      <c r="D32" s="349"/>
      <c r="E32" s="349"/>
      <c r="F32" s="349"/>
      <c r="G32" s="349"/>
      <c r="H32" s="349"/>
      <c r="I32" s="349"/>
      <c r="J32" s="12"/>
      <c r="K32" s="320" t="s">
        <v>96</v>
      </c>
      <c r="L32" s="321"/>
      <c r="R32" s="36"/>
    </row>
    <row r="33" spans="1:18" x14ac:dyDescent="0.3">
      <c r="A33" s="28" t="s">
        <v>54</v>
      </c>
      <c r="B33" s="1"/>
      <c r="C33" s="1"/>
      <c r="D33" s="4"/>
      <c r="E33" s="4"/>
      <c r="F33" s="4"/>
      <c r="G33" s="4"/>
      <c r="H33" s="4"/>
      <c r="I33" s="4"/>
      <c r="J33" s="4"/>
      <c r="K33" s="4"/>
      <c r="R33" s="26"/>
    </row>
    <row r="34" spans="1:18" x14ac:dyDescent="0.3">
      <c r="A34" s="28" t="s">
        <v>74</v>
      </c>
      <c r="B34" s="1"/>
      <c r="C34" s="1"/>
      <c r="D34" s="4"/>
      <c r="E34" s="4"/>
      <c r="F34" s="4"/>
      <c r="G34" s="4"/>
      <c r="H34" s="4"/>
      <c r="I34" s="4"/>
      <c r="J34" s="4"/>
      <c r="K34" s="4"/>
      <c r="R34" s="26"/>
    </row>
    <row r="35" spans="1:18" ht="15" thickBot="1" x14ac:dyDescent="0.3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0"/>
      <c r="M35" s="40"/>
      <c r="N35" s="40"/>
      <c r="O35" s="40"/>
      <c r="P35" s="40"/>
      <c r="Q35" s="40"/>
      <c r="R35" s="41"/>
    </row>
  </sheetData>
  <mergeCells count="53">
    <mergeCell ref="D13:H13"/>
    <mergeCell ref="I13:K13"/>
    <mergeCell ref="D14:H14"/>
    <mergeCell ref="I14:K14"/>
    <mergeCell ref="A2:B2"/>
    <mergeCell ref="C2:K2"/>
    <mergeCell ref="D10:H10"/>
    <mergeCell ref="I10:K10"/>
    <mergeCell ref="D12:H12"/>
    <mergeCell ref="I12:K12"/>
    <mergeCell ref="D11:H11"/>
    <mergeCell ref="I11:K11"/>
    <mergeCell ref="C1:K1"/>
    <mergeCell ref="L1:M1"/>
    <mergeCell ref="O7:P7"/>
    <mergeCell ref="D8:H8"/>
    <mergeCell ref="I8:K8"/>
    <mergeCell ref="M8:N8"/>
    <mergeCell ref="O8:P8"/>
    <mergeCell ref="L2:M2"/>
    <mergeCell ref="D7:H7"/>
    <mergeCell ref="I7:K7"/>
    <mergeCell ref="M7:N7"/>
    <mergeCell ref="O11:P11"/>
    <mergeCell ref="O9:P9"/>
    <mergeCell ref="D9:H9"/>
    <mergeCell ref="I9:K9"/>
    <mergeCell ref="M9:N9"/>
    <mergeCell ref="P20:Q20"/>
    <mergeCell ref="J20:K20"/>
    <mergeCell ref="L20:M20"/>
    <mergeCell ref="M16:N16"/>
    <mergeCell ref="M10:N10"/>
    <mergeCell ref="O10:P10"/>
    <mergeCell ref="M13:N13"/>
    <mergeCell ref="O13:P13"/>
    <mergeCell ref="M14:N14"/>
    <mergeCell ref="O14:P14"/>
    <mergeCell ref="M15:N15"/>
    <mergeCell ref="O15:P15"/>
    <mergeCell ref="N20:O20"/>
    <mergeCell ref="M12:N12"/>
    <mergeCell ref="O12:P12"/>
    <mergeCell ref="M11:N11"/>
    <mergeCell ref="A32:I32"/>
    <mergeCell ref="D15:H15"/>
    <mergeCell ref="B20:C20"/>
    <mergeCell ref="D20:E20"/>
    <mergeCell ref="F20:G20"/>
    <mergeCell ref="H20:I20"/>
    <mergeCell ref="D16:H16"/>
    <mergeCell ref="I16:K16"/>
    <mergeCell ref="I15:K15"/>
  </mergeCells>
  <conditionalFormatting sqref="Q8 Q15">
    <cfRule type="expression" dxfId="12" priority="6">
      <formula>$B$8/2</formula>
    </cfRule>
  </conditionalFormatting>
  <conditionalFormatting sqref="Q9:Q10 Q12:Q14">
    <cfRule type="expression" dxfId="11" priority="5">
      <formula>$B$8/2</formula>
    </cfRule>
  </conditionalFormatting>
  <conditionalFormatting sqref="T8 T15 T11">
    <cfRule type="cellIs" dxfId="10" priority="4" operator="equal">
      <formula>$B8/2</formula>
    </cfRule>
  </conditionalFormatting>
  <conditionalFormatting sqref="T9:T10 T12:T14">
    <cfRule type="cellIs" dxfId="9" priority="3" operator="equal">
      <formula>$B9/2</formula>
    </cfRule>
  </conditionalFormatting>
  <conditionalFormatting sqref="Q11">
    <cfRule type="expression" dxfId="8" priority="2">
      <formula>$B$8/2</formula>
    </cfRule>
  </conditionalFormatting>
  <pageMargins left="0.25" right="0.25" top="0.75" bottom="0.75" header="0.3" footer="0.3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>
    <tabColor theme="9" tint="0.39997558519241921"/>
    <pageSetUpPr fitToPage="1"/>
  </sheetPr>
  <dimension ref="A1:AJ16"/>
  <sheetViews>
    <sheetView zoomScale="80" zoomScaleNormal="80" workbookViewId="0">
      <selection activeCell="G22" sqref="G22"/>
    </sheetView>
  </sheetViews>
  <sheetFormatPr defaultColWidth="9.109375" defaultRowHeight="14.4" x14ac:dyDescent="0.3"/>
  <cols>
    <col min="1" max="1" width="11.6640625" style="3" customWidth="1"/>
    <col min="2" max="2" width="10" style="3" customWidth="1"/>
    <col min="3" max="3" width="8.5546875" style="3" bestFit="1" customWidth="1"/>
    <col min="4" max="4" width="8.5546875" style="3" customWidth="1"/>
    <col min="5" max="5" width="7.109375" style="3" customWidth="1"/>
    <col min="6" max="6" width="9.109375" style="3" customWidth="1"/>
    <col min="7" max="7" width="6.5546875" style="3" customWidth="1"/>
    <col min="8" max="8" width="8.44140625" style="3" customWidth="1"/>
    <col min="9" max="9" width="9.6640625" style="3" customWidth="1"/>
    <col min="10" max="10" width="9.109375" style="3" customWidth="1"/>
    <col min="11" max="11" width="10.33203125" style="3" customWidth="1"/>
    <col min="12" max="12" width="9.6640625" style="3" customWidth="1"/>
    <col min="13" max="13" width="9.109375" style="3"/>
    <col min="14" max="17" width="8.109375" style="3" customWidth="1"/>
    <col min="18" max="18" width="5.33203125" style="3" customWidth="1"/>
    <col min="19" max="19" width="2.6640625" style="3" customWidth="1"/>
    <col min="20" max="20" width="11.88671875" style="3" customWidth="1"/>
    <col min="21" max="21" width="24.6640625" style="3" customWidth="1"/>
    <col min="22" max="16384" width="9.109375" style="3"/>
  </cols>
  <sheetData>
    <row r="1" spans="1:36" x14ac:dyDescent="0.3">
      <c r="A1" s="21"/>
      <c r="B1" s="22"/>
      <c r="C1" s="335" t="s">
        <v>97</v>
      </c>
      <c r="D1" s="335"/>
      <c r="E1" s="335"/>
      <c r="F1" s="335"/>
      <c r="G1" s="335"/>
      <c r="H1" s="335"/>
      <c r="I1" s="335"/>
      <c r="J1" s="335"/>
      <c r="K1" s="335"/>
      <c r="L1" s="333"/>
      <c r="M1" s="333"/>
      <c r="N1" s="23"/>
      <c r="O1" s="24"/>
      <c r="P1" s="24"/>
      <c r="Q1" s="24"/>
      <c r="R1" s="25"/>
    </row>
    <row r="2" spans="1:36" x14ac:dyDescent="0.3">
      <c r="A2" s="3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36" x14ac:dyDescent="0.3">
      <c r="A3" s="3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36" ht="15" customHeight="1" thickBot="1" x14ac:dyDescent="0.35">
      <c r="A4" s="28" t="s">
        <v>43</v>
      </c>
      <c r="B4" s="17"/>
      <c r="C4" s="4"/>
      <c r="D4" s="4"/>
      <c r="E4" s="4"/>
      <c r="F4" s="4"/>
      <c r="G4" s="1"/>
      <c r="H4" s="11"/>
    </row>
    <row r="5" spans="1:36" ht="18.600000000000001" customHeight="1" thickBot="1" x14ac:dyDescent="0.35">
      <c r="A5" s="444" t="s">
        <v>44</v>
      </c>
      <c r="B5" s="445" t="s">
        <v>45</v>
      </c>
      <c r="C5" s="446"/>
      <c r="D5" s="445" t="s">
        <v>46</v>
      </c>
      <c r="E5" s="446"/>
      <c r="F5" s="445" t="s">
        <v>47</v>
      </c>
      <c r="G5" s="446"/>
      <c r="H5" s="445" t="s">
        <v>48</v>
      </c>
      <c r="I5" s="446"/>
      <c r="J5" s="445" t="s">
        <v>49</v>
      </c>
      <c r="K5" s="333"/>
      <c r="L5" s="447" t="s">
        <v>50</v>
      </c>
      <c r="M5" s="448"/>
      <c r="N5" s="341"/>
      <c r="O5" s="341"/>
      <c r="V5" s="46"/>
    </row>
    <row r="6" spans="1:36" ht="20.399999999999999" customHeight="1" x14ac:dyDescent="0.3">
      <c r="A6" s="449">
        <v>45345</v>
      </c>
      <c r="B6" s="402" t="s">
        <v>51</v>
      </c>
      <c r="C6" s="403"/>
      <c r="D6" s="404"/>
      <c r="E6" s="405"/>
      <c r="F6" s="404"/>
      <c r="G6" s="405"/>
      <c r="H6" s="404"/>
      <c r="I6" s="405"/>
      <c r="J6" s="404"/>
      <c r="K6" s="405"/>
      <c r="L6" s="404"/>
      <c r="M6" s="406"/>
      <c r="N6" s="400"/>
      <c r="O6" s="341"/>
      <c r="V6" s="46"/>
    </row>
    <row r="7" spans="1:36" ht="15" thickBot="1" x14ac:dyDescent="0.35">
      <c r="A7" s="450">
        <v>45346</v>
      </c>
      <c r="B7" s="408"/>
      <c r="C7" s="409"/>
      <c r="D7" s="408"/>
      <c r="E7" s="409"/>
      <c r="F7" s="408"/>
      <c r="G7" s="409"/>
      <c r="H7" s="428"/>
      <c r="I7" s="429"/>
      <c r="J7" s="428"/>
      <c r="K7" s="429"/>
      <c r="L7" s="428"/>
      <c r="M7" s="451"/>
      <c r="N7" s="400"/>
      <c r="O7" s="341"/>
      <c r="V7" s="46"/>
    </row>
    <row r="8" spans="1:36" ht="15" customHeight="1" x14ac:dyDescent="0.3">
      <c r="A8" s="449">
        <v>45359</v>
      </c>
      <c r="B8" s="414"/>
      <c r="C8" s="415"/>
      <c r="D8" s="414"/>
      <c r="E8" s="415"/>
      <c r="F8" s="414"/>
      <c r="G8" s="415"/>
      <c r="H8" s="404"/>
      <c r="I8" s="405"/>
      <c r="J8" s="404"/>
      <c r="K8" s="405"/>
      <c r="L8" s="404"/>
      <c r="M8" s="406"/>
      <c r="N8" s="400"/>
      <c r="O8" s="341"/>
      <c r="V8" s="46"/>
    </row>
    <row r="9" spans="1:36" ht="15" thickBot="1" x14ac:dyDescent="0.35">
      <c r="A9" s="450">
        <v>45360</v>
      </c>
      <c r="B9" s="408"/>
      <c r="C9" s="409"/>
      <c r="D9" s="408"/>
      <c r="E9" s="409"/>
      <c r="F9" s="408"/>
      <c r="G9" s="409"/>
      <c r="H9" s="408"/>
      <c r="I9" s="409"/>
      <c r="J9" s="408"/>
      <c r="K9" s="409"/>
      <c r="L9" s="408"/>
      <c r="M9" s="421"/>
      <c r="N9" s="400"/>
      <c r="O9" s="341"/>
      <c r="V9" s="46"/>
    </row>
    <row r="10" spans="1:36" ht="15" customHeight="1" x14ac:dyDescent="0.3">
      <c r="A10" s="449">
        <v>45373</v>
      </c>
      <c r="B10" s="420"/>
      <c r="C10" s="405"/>
      <c r="D10" s="420"/>
      <c r="E10" s="405"/>
      <c r="F10" s="420"/>
      <c r="G10" s="405"/>
      <c r="H10" s="420"/>
      <c r="I10" s="405"/>
      <c r="J10" s="404"/>
      <c r="K10" s="405"/>
      <c r="L10" s="404"/>
      <c r="M10" s="406"/>
      <c r="N10" s="400"/>
      <c r="O10" s="341"/>
      <c r="V10" s="46"/>
    </row>
    <row r="11" spans="1:36" ht="15" customHeight="1" thickBot="1" x14ac:dyDescent="0.35">
      <c r="A11" s="450">
        <v>45374</v>
      </c>
      <c r="B11" s="408"/>
      <c r="C11" s="409"/>
      <c r="D11" s="408"/>
      <c r="E11" s="409"/>
      <c r="F11" s="408"/>
      <c r="G11" s="409"/>
      <c r="H11" s="408"/>
      <c r="I11" s="409"/>
      <c r="J11" s="408"/>
      <c r="K11" s="409"/>
      <c r="L11" s="408"/>
      <c r="M11" s="421"/>
      <c r="N11" s="400"/>
      <c r="O11" s="341"/>
      <c r="V11" s="46"/>
    </row>
    <row r="12" spans="1:36" ht="15" customHeight="1" x14ac:dyDescent="0.3">
      <c r="A12" s="449">
        <v>45394</v>
      </c>
      <c r="B12" s="404"/>
      <c r="C12" s="405"/>
      <c r="D12" s="404"/>
      <c r="E12" s="405"/>
      <c r="F12" s="404"/>
      <c r="G12" s="405"/>
      <c r="H12" s="404"/>
      <c r="I12" s="405"/>
      <c r="J12" s="404"/>
      <c r="K12" s="405"/>
      <c r="L12" s="426"/>
      <c r="M12" s="427"/>
      <c r="V12" s="46"/>
    </row>
    <row r="13" spans="1:36" ht="15" customHeight="1" thickBot="1" x14ac:dyDescent="0.35">
      <c r="A13" s="452">
        <v>45395</v>
      </c>
      <c r="B13" s="428"/>
      <c r="C13" s="429"/>
      <c r="D13" s="428"/>
      <c r="E13" s="429"/>
      <c r="F13" s="428"/>
      <c r="G13" s="429"/>
      <c r="H13" s="428"/>
      <c r="I13" s="429"/>
      <c r="J13" s="437"/>
      <c r="K13" s="453"/>
      <c r="L13" s="418"/>
      <c r="M13" s="419"/>
      <c r="N13" s="400"/>
      <c r="O13" s="341"/>
      <c r="V13" s="46"/>
    </row>
    <row r="14" spans="1:36" x14ac:dyDescent="0.3">
      <c r="A14" s="454">
        <v>45408</v>
      </c>
      <c r="B14" s="414"/>
      <c r="C14" s="415"/>
      <c r="D14" s="414"/>
      <c r="E14" s="415"/>
      <c r="F14" s="414"/>
      <c r="G14" s="415"/>
      <c r="H14" s="414"/>
      <c r="I14" s="415"/>
      <c r="J14" s="440"/>
      <c r="K14" s="415"/>
      <c r="L14" s="455"/>
      <c r="M14" s="456"/>
      <c r="N14" s="400"/>
      <c r="O14" s="341"/>
      <c r="V14" s="46"/>
    </row>
    <row r="15" spans="1:36" ht="15" thickBot="1" x14ac:dyDescent="0.35">
      <c r="A15" s="452">
        <v>45409</v>
      </c>
      <c r="B15" s="408"/>
      <c r="C15" s="409"/>
      <c r="D15" s="408"/>
      <c r="E15" s="409"/>
      <c r="F15" s="408"/>
      <c r="G15" s="409"/>
      <c r="H15" s="408"/>
      <c r="I15" s="409"/>
      <c r="J15" s="430"/>
      <c r="K15" s="431"/>
      <c r="L15" s="418"/>
      <c r="M15" s="432"/>
      <c r="N15" s="400"/>
      <c r="O15" s="341"/>
      <c r="V15" s="46"/>
    </row>
    <row r="16" spans="1:36" ht="15" thickBot="1" x14ac:dyDescent="0.35">
      <c r="A16" s="457">
        <v>45416</v>
      </c>
      <c r="B16" s="458"/>
      <c r="C16" s="459"/>
      <c r="D16" s="460"/>
      <c r="E16" s="459"/>
      <c r="F16" s="460"/>
      <c r="G16" s="459"/>
      <c r="H16" s="460"/>
      <c r="I16" s="459"/>
      <c r="J16" s="460"/>
      <c r="K16" s="459"/>
      <c r="L16" s="461"/>
      <c r="M16" s="462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</sheetData>
  <mergeCells count="19">
    <mergeCell ref="N15:O15"/>
    <mergeCell ref="N8:O8"/>
    <mergeCell ref="N9:O9"/>
    <mergeCell ref="N11:O11"/>
    <mergeCell ref="N10:O10"/>
    <mergeCell ref="N14:O14"/>
    <mergeCell ref="N6:O6"/>
    <mergeCell ref="N7:O7"/>
    <mergeCell ref="N13:O13"/>
    <mergeCell ref="C1:K1"/>
    <mergeCell ref="L1:M1"/>
    <mergeCell ref="B5:C5"/>
    <mergeCell ref="D5:E5"/>
    <mergeCell ref="F5:G5"/>
    <mergeCell ref="H5:I5"/>
    <mergeCell ref="J5:K5"/>
    <mergeCell ref="L5:M5"/>
    <mergeCell ref="N5:O5"/>
    <mergeCell ref="B6:C6"/>
  </mergeCells>
  <pageMargins left="0.25" right="0.25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>
    <tabColor theme="6" tint="0.39997558519241921"/>
    <pageSetUpPr fitToPage="1"/>
  </sheetPr>
  <dimension ref="A1:V35"/>
  <sheetViews>
    <sheetView zoomScaleNormal="100" workbookViewId="0">
      <selection activeCell="H31" sqref="H31"/>
    </sheetView>
  </sheetViews>
  <sheetFormatPr defaultColWidth="9.109375" defaultRowHeight="14.4" x14ac:dyDescent="0.3"/>
  <cols>
    <col min="1" max="1" width="11.6640625" style="3" customWidth="1"/>
    <col min="2" max="2" width="10" style="3" customWidth="1"/>
    <col min="3" max="3" width="8.5546875" style="3" bestFit="1" customWidth="1"/>
    <col min="4" max="4" width="8.5546875" style="3" customWidth="1"/>
    <col min="5" max="5" width="7.109375" style="3" customWidth="1"/>
    <col min="6" max="6" width="9.109375" style="3" customWidth="1"/>
    <col min="7" max="7" width="6.5546875" style="3" customWidth="1"/>
    <col min="8" max="8" width="8.44140625" style="3" customWidth="1"/>
    <col min="9" max="9" width="9.6640625" style="3" customWidth="1"/>
    <col min="10" max="10" width="9.109375" style="3" customWidth="1"/>
    <col min="11" max="11" width="10.33203125" style="3" customWidth="1"/>
    <col min="12" max="12" width="9.6640625" style="3" customWidth="1"/>
    <col min="13" max="13" width="9.109375" style="3"/>
    <col min="14" max="14" width="8" style="3" customWidth="1"/>
    <col min="15" max="16" width="7.88671875" style="3" customWidth="1"/>
    <col min="17" max="17" width="8" style="3" customWidth="1"/>
    <col min="18" max="18" width="5.33203125" style="3" customWidth="1"/>
    <col min="19" max="19" width="2.6640625" style="3" customWidth="1"/>
    <col min="20" max="20" width="11.88671875" style="3" customWidth="1"/>
    <col min="21" max="21" width="24.6640625" style="3" customWidth="1"/>
    <col min="22" max="16384" width="9.109375" style="3"/>
  </cols>
  <sheetData>
    <row r="1" spans="1:22" x14ac:dyDescent="0.3">
      <c r="A1" s="21" t="s">
        <v>0</v>
      </c>
      <c r="B1" s="22"/>
      <c r="C1" s="335" t="s">
        <v>98</v>
      </c>
      <c r="D1" s="335"/>
      <c r="E1" s="335"/>
      <c r="F1" s="335"/>
      <c r="G1" s="335"/>
      <c r="H1" s="335"/>
      <c r="I1" s="335"/>
      <c r="J1" s="335"/>
      <c r="K1" s="335"/>
      <c r="L1" s="333" t="s">
        <v>56</v>
      </c>
      <c r="M1" s="333"/>
      <c r="N1" s="23" t="s">
        <v>57</v>
      </c>
      <c r="O1" s="24"/>
      <c r="P1" s="24"/>
      <c r="Q1" s="24"/>
      <c r="R1" s="25"/>
    </row>
    <row r="2" spans="1:22" x14ac:dyDescent="0.3">
      <c r="A2" s="362">
        <v>44377</v>
      </c>
      <c r="B2" s="363"/>
      <c r="C2" s="341" t="s">
        <v>58</v>
      </c>
      <c r="D2" s="341"/>
      <c r="E2" s="341"/>
      <c r="F2" s="341"/>
      <c r="G2" s="341"/>
      <c r="H2" s="341"/>
      <c r="I2" s="341"/>
      <c r="J2" s="341"/>
      <c r="K2" s="341"/>
      <c r="L2" s="341" t="s">
        <v>3</v>
      </c>
      <c r="M2" s="341"/>
      <c r="N2" s="2" t="s">
        <v>59</v>
      </c>
      <c r="R2" s="26"/>
    </row>
    <row r="3" spans="1:22" x14ac:dyDescent="0.3">
      <c r="A3" s="119" t="s">
        <v>4</v>
      </c>
      <c r="B3" s="120">
        <v>2020</v>
      </c>
      <c r="C3" s="159"/>
      <c r="D3" s="121"/>
      <c r="E3" s="329"/>
      <c r="F3" s="329"/>
      <c r="G3" s="329"/>
      <c r="H3" s="329"/>
      <c r="I3" s="329"/>
      <c r="J3" s="329"/>
      <c r="K3" s="329"/>
      <c r="L3" s="329"/>
      <c r="M3" s="329"/>
      <c r="N3" s="2" t="s">
        <v>60</v>
      </c>
      <c r="R3" s="26"/>
    </row>
    <row r="4" spans="1:22" ht="6.75" customHeight="1" x14ac:dyDescent="0.3">
      <c r="A4" s="27"/>
      <c r="B4" s="4"/>
      <c r="C4" s="4"/>
      <c r="D4" s="121"/>
      <c r="E4" s="4"/>
      <c r="F4" s="4"/>
      <c r="G4" s="4"/>
      <c r="H4" s="5"/>
      <c r="I4" s="4"/>
      <c r="J4" s="4"/>
      <c r="K4" s="4"/>
      <c r="R4" s="26"/>
    </row>
    <row r="5" spans="1:22" ht="6" customHeight="1" x14ac:dyDescent="0.3">
      <c r="A5" s="28"/>
      <c r="B5" s="29"/>
      <c r="C5" s="4"/>
      <c r="D5" s="1"/>
      <c r="E5" s="29"/>
      <c r="F5" s="4"/>
      <c r="G5" s="1"/>
      <c r="H5" s="5"/>
      <c r="I5" s="4"/>
      <c r="J5" s="29"/>
      <c r="K5" s="4"/>
      <c r="R5" s="26"/>
    </row>
    <row r="6" spans="1:22" ht="8.25" customHeight="1" x14ac:dyDescent="0.3">
      <c r="A6" s="30"/>
      <c r="R6" s="26"/>
    </row>
    <row r="7" spans="1:22" x14ac:dyDescent="0.3">
      <c r="A7" s="31" t="s">
        <v>5</v>
      </c>
      <c r="B7" s="330" t="s">
        <v>6</v>
      </c>
      <c r="C7" s="330" t="s">
        <v>7</v>
      </c>
      <c r="D7" s="339" t="s">
        <v>8</v>
      </c>
      <c r="E7" s="365"/>
      <c r="F7" s="365"/>
      <c r="G7" s="365"/>
      <c r="H7" s="364"/>
      <c r="I7" s="334" t="s">
        <v>9</v>
      </c>
      <c r="J7" s="334"/>
      <c r="K7" s="334"/>
      <c r="L7" s="19" t="s">
        <v>10</v>
      </c>
      <c r="M7" s="342" t="s">
        <v>11</v>
      </c>
      <c r="N7" s="342"/>
      <c r="O7" s="337" t="s">
        <v>12</v>
      </c>
      <c r="P7" s="338"/>
      <c r="Q7" s="43"/>
      <c r="R7" s="26"/>
      <c r="T7" s="43" t="s">
        <v>13</v>
      </c>
      <c r="U7" s="49"/>
      <c r="V7" s="46"/>
    </row>
    <row r="8" spans="1:22" ht="15" customHeight="1" x14ac:dyDescent="0.3">
      <c r="A8" s="7" t="s">
        <v>14</v>
      </c>
      <c r="B8" s="8">
        <v>16</v>
      </c>
      <c r="C8" s="8">
        <v>5</v>
      </c>
      <c r="D8" s="359" t="s">
        <v>15</v>
      </c>
      <c r="E8" s="360"/>
      <c r="F8" s="360"/>
      <c r="G8" s="360"/>
      <c r="H8" s="361"/>
      <c r="I8" s="369" t="s">
        <v>16</v>
      </c>
      <c r="J8" s="370"/>
      <c r="K8" s="371"/>
      <c r="L8" s="14">
        <v>100</v>
      </c>
      <c r="M8" s="343" t="s">
        <v>99</v>
      </c>
      <c r="N8" s="343"/>
      <c r="O8" s="337" t="s">
        <v>17</v>
      </c>
      <c r="P8" s="338"/>
      <c r="Q8" s="44"/>
      <c r="R8" s="26"/>
      <c r="T8" s="44">
        <f t="shared" ref="T8:T14" si="0">COUNTIF($B$20:$Q$29,A8)</f>
        <v>0</v>
      </c>
      <c r="U8" s="160"/>
      <c r="V8" s="46"/>
    </row>
    <row r="9" spans="1:22" ht="15.75" customHeight="1" x14ac:dyDescent="0.3">
      <c r="A9" s="15" t="s">
        <v>18</v>
      </c>
      <c r="B9" s="8">
        <v>16</v>
      </c>
      <c r="C9" s="8">
        <v>4</v>
      </c>
      <c r="D9" s="359" t="s">
        <v>19</v>
      </c>
      <c r="E9" s="360"/>
      <c r="F9" s="360"/>
      <c r="G9" s="360"/>
      <c r="H9" s="361"/>
      <c r="I9" s="369" t="s">
        <v>39</v>
      </c>
      <c r="J9" s="370"/>
      <c r="K9" s="371"/>
      <c r="L9" s="18">
        <v>100</v>
      </c>
      <c r="M9" s="343" t="s">
        <v>100</v>
      </c>
      <c r="N9" s="343"/>
      <c r="O9" s="337" t="s">
        <v>21</v>
      </c>
      <c r="P9" s="338"/>
      <c r="Q9" s="278"/>
      <c r="R9" s="279"/>
      <c r="S9" s="280"/>
      <c r="T9" s="278">
        <f t="shared" si="0"/>
        <v>0</v>
      </c>
      <c r="U9" s="281"/>
      <c r="V9" s="46"/>
    </row>
    <row r="10" spans="1:22" ht="15" customHeight="1" x14ac:dyDescent="0.3">
      <c r="A10" s="143" t="s">
        <v>22</v>
      </c>
      <c r="B10" s="8">
        <v>16</v>
      </c>
      <c r="C10" s="8">
        <v>4</v>
      </c>
      <c r="D10" s="359" t="s">
        <v>23</v>
      </c>
      <c r="E10" s="360"/>
      <c r="F10" s="360"/>
      <c r="G10" s="360"/>
      <c r="H10" s="361"/>
      <c r="I10" s="368" t="s">
        <v>64</v>
      </c>
      <c r="J10" s="368"/>
      <c r="K10" s="368"/>
      <c r="L10" s="16">
        <v>100</v>
      </c>
      <c r="M10" s="343" t="s">
        <v>101</v>
      </c>
      <c r="N10" s="343"/>
      <c r="O10" s="337" t="s">
        <v>24</v>
      </c>
      <c r="P10" s="338"/>
      <c r="Q10" s="44"/>
      <c r="R10" s="26"/>
      <c r="T10" s="44">
        <f t="shared" si="0"/>
        <v>0</v>
      </c>
      <c r="U10" s="160"/>
      <c r="V10" s="46"/>
    </row>
    <row r="11" spans="1:22" ht="15" customHeight="1" x14ac:dyDescent="0.3">
      <c r="A11" s="141" t="s">
        <v>80</v>
      </c>
      <c r="B11" s="8">
        <v>8</v>
      </c>
      <c r="C11" s="8">
        <v>2</v>
      </c>
      <c r="D11" s="359" t="s">
        <v>81</v>
      </c>
      <c r="E11" s="360"/>
      <c r="F11" s="360"/>
      <c r="G11" s="360"/>
      <c r="H11" s="361"/>
      <c r="I11" s="369" t="s">
        <v>82</v>
      </c>
      <c r="J11" s="370"/>
      <c r="K11" s="371"/>
      <c r="L11" s="18">
        <v>100</v>
      </c>
      <c r="M11" s="343" t="s">
        <v>83</v>
      </c>
      <c r="N11" s="343"/>
      <c r="O11" s="337" t="s">
        <v>84</v>
      </c>
      <c r="P11" s="338"/>
      <c r="Q11" s="44"/>
      <c r="R11" s="26"/>
      <c r="T11" s="44">
        <f t="shared" si="0"/>
        <v>0</v>
      </c>
      <c r="U11" s="160"/>
      <c r="V11" s="46"/>
    </row>
    <row r="12" spans="1:22" ht="15" customHeight="1" x14ac:dyDescent="0.3">
      <c r="A12" s="53" t="s">
        <v>85</v>
      </c>
      <c r="B12" s="8">
        <v>12</v>
      </c>
      <c r="C12" s="8">
        <v>4</v>
      </c>
      <c r="D12" s="359" t="s">
        <v>86</v>
      </c>
      <c r="E12" s="360"/>
      <c r="F12" s="360"/>
      <c r="G12" s="360"/>
      <c r="H12" s="361"/>
      <c r="I12" s="368" t="s">
        <v>87</v>
      </c>
      <c r="J12" s="368"/>
      <c r="K12" s="368"/>
      <c r="L12" s="16">
        <v>100</v>
      </c>
      <c r="M12" s="343" t="s">
        <v>88</v>
      </c>
      <c r="N12" s="343"/>
      <c r="O12" s="337" t="s">
        <v>89</v>
      </c>
      <c r="P12" s="338"/>
      <c r="Q12" s="44"/>
      <c r="R12" s="26"/>
      <c r="T12" s="44">
        <f t="shared" si="0"/>
        <v>0</v>
      </c>
      <c r="U12" s="160"/>
      <c r="V12" s="46"/>
    </row>
    <row r="13" spans="1:22" ht="15" customHeight="1" x14ac:dyDescent="0.3">
      <c r="A13" s="139" t="s">
        <v>34</v>
      </c>
      <c r="B13" s="8">
        <v>10</v>
      </c>
      <c r="C13" s="8">
        <v>3</v>
      </c>
      <c r="D13" s="358" t="s">
        <v>35</v>
      </c>
      <c r="E13" s="358"/>
      <c r="F13" s="358"/>
      <c r="G13" s="358"/>
      <c r="H13" s="358"/>
      <c r="I13" s="368" t="s">
        <v>71</v>
      </c>
      <c r="J13" s="368"/>
      <c r="K13" s="368"/>
      <c r="L13" s="16">
        <v>100</v>
      </c>
      <c r="M13" s="344" t="s">
        <v>102</v>
      </c>
      <c r="N13" s="345"/>
      <c r="O13" s="337" t="s">
        <v>91</v>
      </c>
      <c r="P13" s="338"/>
      <c r="Q13" s="44"/>
      <c r="R13" s="26"/>
      <c r="T13" s="44">
        <f t="shared" si="0"/>
        <v>0</v>
      </c>
      <c r="U13" s="160"/>
      <c r="V13" s="46"/>
    </row>
    <row r="14" spans="1:22" ht="15" customHeight="1" x14ac:dyDescent="0.3">
      <c r="A14" s="51" t="s">
        <v>28</v>
      </c>
      <c r="B14" s="8">
        <v>10</v>
      </c>
      <c r="C14" s="8">
        <v>2</v>
      </c>
      <c r="D14" s="358" t="s">
        <v>29</v>
      </c>
      <c r="E14" s="358"/>
      <c r="F14" s="358"/>
      <c r="G14" s="358"/>
      <c r="H14" s="358"/>
      <c r="I14" s="368" t="s">
        <v>71</v>
      </c>
      <c r="J14" s="368"/>
      <c r="K14" s="368"/>
      <c r="L14" s="16">
        <v>100</v>
      </c>
      <c r="M14" s="344" t="s">
        <v>103</v>
      </c>
      <c r="N14" s="345"/>
      <c r="O14" s="337" t="s">
        <v>30</v>
      </c>
      <c r="P14" s="338"/>
      <c r="Q14" s="44"/>
      <c r="R14" s="26"/>
      <c r="T14" s="44">
        <f t="shared" si="0"/>
        <v>0</v>
      </c>
      <c r="U14" s="160"/>
      <c r="V14" s="46"/>
    </row>
    <row r="15" spans="1:22" ht="15" customHeight="1" x14ac:dyDescent="0.3">
      <c r="A15" s="282" t="s">
        <v>37</v>
      </c>
      <c r="B15" s="8">
        <v>20</v>
      </c>
      <c r="C15" s="8">
        <v>5</v>
      </c>
      <c r="D15" s="359" t="s">
        <v>38</v>
      </c>
      <c r="E15" s="360"/>
      <c r="F15" s="360"/>
      <c r="G15" s="360"/>
      <c r="H15" s="361"/>
      <c r="I15" s="368" t="s">
        <v>20</v>
      </c>
      <c r="J15" s="368"/>
      <c r="K15" s="368"/>
      <c r="L15" s="16">
        <v>100</v>
      </c>
      <c r="M15" s="344" t="s">
        <v>104</v>
      </c>
      <c r="N15" s="345"/>
      <c r="O15" s="346" t="s">
        <v>40</v>
      </c>
      <c r="P15" s="347"/>
      <c r="Q15" s="44"/>
      <c r="R15" s="26"/>
      <c r="T15" s="44">
        <f t="shared" ref="T15" si="1">COUNTIF($B$20:$Q$29,A15)</f>
        <v>0</v>
      </c>
      <c r="U15" s="160"/>
      <c r="V15" s="46"/>
    </row>
    <row r="16" spans="1:22" x14ac:dyDescent="0.3">
      <c r="A16" s="32" t="s">
        <v>41</v>
      </c>
      <c r="B16" s="9">
        <v>108</v>
      </c>
      <c r="C16" s="9">
        <v>29</v>
      </c>
      <c r="D16" s="354" t="s">
        <v>42</v>
      </c>
      <c r="E16" s="355"/>
      <c r="F16" s="355"/>
      <c r="G16" s="355"/>
      <c r="H16" s="356"/>
      <c r="I16" s="357" t="s">
        <v>94</v>
      </c>
      <c r="J16" s="357"/>
      <c r="K16" s="357"/>
      <c r="L16" s="6"/>
      <c r="M16" s="342"/>
      <c r="N16" s="342"/>
      <c r="O16" s="366"/>
      <c r="P16" s="367"/>
      <c r="Q16" s="331"/>
      <c r="R16" s="26"/>
      <c r="U16" s="46"/>
      <c r="V16" s="46"/>
    </row>
    <row r="17" spans="1:21" s="10" customFormat="1" ht="7.5" customHeight="1" x14ac:dyDescent="0.3">
      <c r="A17" s="33"/>
      <c r="R17" s="34"/>
    </row>
    <row r="18" spans="1:21" x14ac:dyDescent="0.3">
      <c r="A18" s="28" t="s">
        <v>43</v>
      </c>
      <c r="B18" s="17"/>
      <c r="C18" s="4"/>
      <c r="D18" s="4"/>
      <c r="E18" s="4"/>
      <c r="F18" s="4"/>
      <c r="G18" s="1"/>
      <c r="H18" s="11"/>
      <c r="R18" s="26"/>
    </row>
    <row r="19" spans="1:21" x14ac:dyDescent="0.3">
      <c r="A19" s="35" t="s">
        <v>44</v>
      </c>
      <c r="B19" s="339" t="s">
        <v>45</v>
      </c>
      <c r="C19" s="364"/>
      <c r="D19" s="339" t="s">
        <v>46</v>
      </c>
      <c r="E19" s="364"/>
      <c r="F19" s="339" t="s">
        <v>47</v>
      </c>
      <c r="G19" s="364"/>
      <c r="H19" s="339" t="s">
        <v>48</v>
      </c>
      <c r="I19" s="364"/>
      <c r="J19" s="339" t="s">
        <v>49</v>
      </c>
      <c r="K19" s="365"/>
      <c r="L19" s="334" t="s">
        <v>50</v>
      </c>
      <c r="M19" s="339"/>
      <c r="N19" s="340"/>
      <c r="O19" s="341"/>
      <c r="P19" s="336" t="s">
        <v>50</v>
      </c>
      <c r="Q19" s="336"/>
      <c r="R19" s="26"/>
    </row>
    <row r="20" spans="1:21" x14ac:dyDescent="0.3">
      <c r="A20" s="58">
        <v>44106</v>
      </c>
      <c r="B20" s="142"/>
      <c r="C20" s="285"/>
      <c r="D20" s="142"/>
      <c r="E20" s="285"/>
      <c r="F20" s="142"/>
      <c r="G20" s="285"/>
      <c r="H20" s="142"/>
      <c r="I20" s="285"/>
      <c r="J20" s="142"/>
      <c r="K20" s="285"/>
      <c r="L20" s="142"/>
      <c r="M20" s="297"/>
      <c r="N20" s="305"/>
      <c r="O20" s="294"/>
      <c r="P20" s="17"/>
      <c r="Q20" s="295"/>
      <c r="R20" s="26"/>
      <c r="T20" s="124" t="str">
        <f>IF(WEEKDAY(A20,2)=6,"Szombat","Hiba")</f>
        <v>Hiba</v>
      </c>
    </row>
    <row r="21" spans="1:21" x14ac:dyDescent="0.3">
      <c r="A21" s="58">
        <v>44107</v>
      </c>
      <c r="B21" s="142"/>
      <c r="C21" s="285"/>
      <c r="D21" s="142"/>
      <c r="E21" s="285"/>
      <c r="F21" s="136"/>
      <c r="G21" s="283"/>
      <c r="H21" s="136"/>
      <c r="I21" s="283"/>
      <c r="J21" s="136"/>
      <c r="K21" s="283"/>
      <c r="L21" s="136"/>
      <c r="M21" s="298"/>
      <c r="N21" s="305"/>
      <c r="O21" s="294"/>
      <c r="P21" s="17"/>
      <c r="Q21" s="295"/>
      <c r="R21" s="26"/>
      <c r="T21" s="124" t="str">
        <f t="shared" ref="T21:T29" si="2">IF(WEEKDAY(A21,2)=6,"Szombat","Hiba")</f>
        <v>Szombat</v>
      </c>
    </row>
    <row r="22" spans="1:21" x14ac:dyDescent="0.3">
      <c r="A22" s="59">
        <v>44120</v>
      </c>
      <c r="B22" s="140"/>
      <c r="C22" s="286"/>
      <c r="D22" s="140"/>
      <c r="E22" s="286"/>
      <c r="F22" s="140"/>
      <c r="G22" s="286"/>
      <c r="H22" s="140"/>
      <c r="I22" s="286"/>
      <c r="J22" s="20"/>
      <c r="K22" s="52"/>
      <c r="L22" s="20"/>
      <c r="M22" s="299"/>
      <c r="N22" s="305"/>
      <c r="O22" s="294"/>
      <c r="P22" s="17"/>
      <c r="Q22" s="295"/>
      <c r="R22" s="26"/>
      <c r="T22" s="124" t="str">
        <f t="shared" si="2"/>
        <v>Hiba</v>
      </c>
      <c r="U22" s="141" t="s">
        <v>95</v>
      </c>
    </row>
    <row r="23" spans="1:21" x14ac:dyDescent="0.3">
      <c r="A23" s="59">
        <v>44121</v>
      </c>
      <c r="B23" s="137"/>
      <c r="C23" s="287"/>
      <c r="D23" s="137"/>
      <c r="E23" s="287"/>
      <c r="F23" s="137"/>
      <c r="G23" s="287"/>
      <c r="H23" s="137"/>
      <c r="I23" s="287"/>
      <c r="J23" s="137"/>
      <c r="K23" s="287"/>
      <c r="L23" s="137"/>
      <c r="M23" s="300"/>
      <c r="N23" s="305"/>
      <c r="O23" s="294"/>
      <c r="P23" s="17"/>
      <c r="Q23" s="295"/>
      <c r="R23" s="26"/>
      <c r="T23" s="124" t="str">
        <f t="shared" si="2"/>
        <v>Szombat</v>
      </c>
      <c r="U23" s="53" t="s">
        <v>95</v>
      </c>
    </row>
    <row r="24" spans="1:21" x14ac:dyDescent="0.3">
      <c r="A24" s="59">
        <v>44148</v>
      </c>
      <c r="B24" s="136"/>
      <c r="C24" s="283"/>
      <c r="D24" s="136"/>
      <c r="E24" s="283"/>
      <c r="F24" s="136"/>
      <c r="G24" s="283"/>
      <c r="H24" s="136"/>
      <c r="I24" s="283"/>
      <c r="J24" s="164"/>
      <c r="K24" s="284"/>
      <c r="L24" s="164"/>
      <c r="M24" s="301"/>
      <c r="N24" s="305"/>
      <c r="O24" s="294"/>
      <c r="P24" s="17"/>
      <c r="Q24" s="295"/>
      <c r="R24" s="26"/>
      <c r="T24" s="124" t="str">
        <f t="shared" si="2"/>
        <v>Hiba</v>
      </c>
    </row>
    <row r="25" spans="1:21" x14ac:dyDescent="0.3">
      <c r="A25" s="59">
        <v>44149</v>
      </c>
      <c r="B25" s="164"/>
      <c r="C25" s="284"/>
      <c r="D25" s="164"/>
      <c r="E25" s="284"/>
      <c r="F25" s="164"/>
      <c r="G25" s="284"/>
      <c r="H25" s="164"/>
      <c r="I25" s="284"/>
      <c r="J25" s="164"/>
      <c r="K25" s="284"/>
      <c r="L25" s="164"/>
      <c r="M25" s="301"/>
      <c r="N25" s="305"/>
      <c r="O25" s="306"/>
      <c r="P25" s="17"/>
      <c r="Q25" s="295"/>
      <c r="R25" s="26"/>
      <c r="T25" s="124" t="str">
        <f t="shared" si="2"/>
        <v>Szombat</v>
      </c>
    </row>
    <row r="26" spans="1:21" x14ac:dyDescent="0.3">
      <c r="A26" s="60">
        <v>44162</v>
      </c>
      <c r="B26" s="138"/>
      <c r="C26" s="288"/>
      <c r="D26" s="138"/>
      <c r="E26" s="288"/>
      <c r="F26" s="138"/>
      <c r="G26" s="288"/>
      <c r="H26" s="138"/>
      <c r="I26" s="288"/>
      <c r="J26" s="138"/>
      <c r="K26" s="288"/>
      <c r="L26" s="292"/>
      <c r="M26" s="307"/>
      <c r="N26" s="305"/>
      <c r="O26" s="306"/>
      <c r="P26" s="17"/>
      <c r="Q26" s="295"/>
      <c r="R26" s="26"/>
      <c r="T26" s="124" t="str">
        <f t="shared" si="2"/>
        <v>Hiba</v>
      </c>
    </row>
    <row r="27" spans="1:21" x14ac:dyDescent="0.3">
      <c r="A27" s="59">
        <v>44163</v>
      </c>
      <c r="B27" s="290"/>
      <c r="C27" s="289"/>
      <c r="D27" s="290"/>
      <c r="E27" s="289"/>
      <c r="F27" s="290"/>
      <c r="G27" s="289"/>
      <c r="H27" s="290"/>
      <c r="I27" s="289"/>
      <c r="J27" s="290"/>
      <c r="K27" s="289"/>
      <c r="L27" s="292"/>
      <c r="M27" s="307"/>
      <c r="N27" s="305"/>
      <c r="O27" s="306"/>
      <c r="P27" s="17"/>
      <c r="Q27" s="295"/>
      <c r="R27" s="26"/>
      <c r="T27" s="124" t="str">
        <f t="shared" si="2"/>
        <v>Szombat</v>
      </c>
    </row>
    <row r="28" spans="1:21" x14ac:dyDescent="0.3">
      <c r="A28" s="60">
        <v>44176</v>
      </c>
      <c r="B28" s="282"/>
      <c r="C28" s="293"/>
      <c r="D28" s="282"/>
      <c r="E28" s="293"/>
      <c r="F28" s="282"/>
      <c r="G28" s="293"/>
      <c r="H28" s="282"/>
      <c r="I28" s="293"/>
      <c r="J28" s="282"/>
      <c r="K28" s="293"/>
      <c r="L28" s="292"/>
      <c r="M28" s="307"/>
      <c r="N28" s="305"/>
      <c r="O28" s="306"/>
      <c r="P28" s="17"/>
      <c r="Q28" s="295"/>
      <c r="R28" s="26"/>
      <c r="T28" s="124" t="str">
        <f t="shared" si="2"/>
        <v>Hiba</v>
      </c>
    </row>
    <row r="29" spans="1:21" x14ac:dyDescent="0.3">
      <c r="A29" s="60">
        <v>44177</v>
      </c>
      <c r="B29" s="282"/>
      <c r="C29" s="293"/>
      <c r="D29" s="282"/>
      <c r="E29" s="293"/>
      <c r="F29" s="282"/>
      <c r="G29" s="293"/>
      <c r="H29" s="282"/>
      <c r="I29" s="293"/>
      <c r="J29" s="282"/>
      <c r="K29" s="293"/>
      <c r="L29" s="296"/>
      <c r="M29" s="308"/>
      <c r="N29" s="305"/>
      <c r="O29" s="306"/>
      <c r="P29" s="17"/>
      <c r="Q29" s="295"/>
      <c r="R29" s="26"/>
      <c r="T29" s="124" t="str">
        <f t="shared" si="2"/>
        <v>Szombat</v>
      </c>
    </row>
    <row r="30" spans="1:21" ht="17.399999999999999" x14ac:dyDescent="0.3">
      <c r="A30" s="372" t="s">
        <v>105</v>
      </c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3"/>
      <c r="O30" s="373"/>
      <c r="P30" s="373"/>
      <c r="Q30" s="373"/>
      <c r="R30" s="26"/>
      <c r="T30" s="124"/>
    </row>
    <row r="31" spans="1:21" x14ac:dyDescent="0.3">
      <c r="A31" s="30"/>
      <c r="R31" s="26"/>
    </row>
    <row r="32" spans="1:21" s="13" customFormat="1" x14ac:dyDescent="0.3">
      <c r="A32" s="348" t="s">
        <v>52</v>
      </c>
      <c r="B32" s="349"/>
      <c r="C32" s="349"/>
      <c r="D32" s="349"/>
      <c r="E32" s="349"/>
      <c r="F32" s="349"/>
      <c r="G32" s="349"/>
      <c r="H32" s="349"/>
      <c r="I32" s="349"/>
      <c r="J32" s="12"/>
      <c r="K32" s="320" t="s">
        <v>96</v>
      </c>
      <c r="L32" s="321"/>
      <c r="R32" s="36"/>
    </row>
    <row r="33" spans="1:18" x14ac:dyDescent="0.3">
      <c r="A33" s="28" t="s">
        <v>54</v>
      </c>
      <c r="B33" s="1"/>
      <c r="C33" s="1"/>
      <c r="D33" s="4"/>
      <c r="E33" s="4"/>
      <c r="F33" s="4"/>
      <c r="G33" s="4"/>
      <c r="H33" s="4"/>
      <c r="I33" s="4"/>
      <c r="J33" s="4"/>
      <c r="K33" s="4"/>
      <c r="R33" s="26"/>
    </row>
    <row r="34" spans="1:18" x14ac:dyDescent="0.3">
      <c r="A34" s="28" t="s">
        <v>74</v>
      </c>
      <c r="B34" s="1"/>
      <c r="C34" s="1"/>
      <c r="D34" s="4"/>
      <c r="E34" s="4"/>
      <c r="F34" s="4"/>
      <c r="G34" s="4"/>
      <c r="H34" s="4"/>
      <c r="I34" s="4"/>
      <c r="J34" s="4"/>
      <c r="K34" s="4"/>
      <c r="R34" s="26"/>
    </row>
    <row r="35" spans="1:18" ht="15" thickBot="1" x14ac:dyDescent="0.3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0"/>
      <c r="M35" s="40"/>
      <c r="N35" s="40"/>
      <c r="O35" s="40"/>
      <c r="P35" s="40"/>
      <c r="Q35" s="40"/>
      <c r="R35" s="41"/>
    </row>
  </sheetData>
  <mergeCells count="55">
    <mergeCell ref="D11:H11"/>
    <mergeCell ref="I11:K11"/>
    <mergeCell ref="D9:H9"/>
    <mergeCell ref="I9:K9"/>
    <mergeCell ref="M9:N9"/>
    <mergeCell ref="M11:N11"/>
    <mergeCell ref="O9:P9"/>
    <mergeCell ref="D10:H10"/>
    <mergeCell ref="M10:N10"/>
    <mergeCell ref="O10:P10"/>
    <mergeCell ref="A2:B2"/>
    <mergeCell ref="C2:K2"/>
    <mergeCell ref="L2:M2"/>
    <mergeCell ref="D7:H7"/>
    <mergeCell ref="I7:K7"/>
    <mergeCell ref="M7:N7"/>
    <mergeCell ref="C1:K1"/>
    <mergeCell ref="L1:M1"/>
    <mergeCell ref="O7:P7"/>
    <mergeCell ref="D8:H8"/>
    <mergeCell ref="I8:K8"/>
    <mergeCell ref="M8:N8"/>
    <mergeCell ref="O8:P8"/>
    <mergeCell ref="O11:P11"/>
    <mergeCell ref="I10:K10"/>
    <mergeCell ref="J19:K19"/>
    <mergeCell ref="L19:M19"/>
    <mergeCell ref="N19:O19"/>
    <mergeCell ref="P19:Q19"/>
    <mergeCell ref="D12:H12"/>
    <mergeCell ref="I12:K12"/>
    <mergeCell ref="M12:N12"/>
    <mergeCell ref="O12:P12"/>
    <mergeCell ref="D13:H13"/>
    <mergeCell ref="I13:K13"/>
    <mergeCell ref="M13:N13"/>
    <mergeCell ref="O13:P13"/>
    <mergeCell ref="D14:H14"/>
    <mergeCell ref="I14:K14"/>
    <mergeCell ref="M14:N14"/>
    <mergeCell ref="O14:P14"/>
    <mergeCell ref="O16:P16"/>
    <mergeCell ref="A32:I32"/>
    <mergeCell ref="D15:H15"/>
    <mergeCell ref="I15:K15"/>
    <mergeCell ref="M15:N15"/>
    <mergeCell ref="O15:P15"/>
    <mergeCell ref="D16:H16"/>
    <mergeCell ref="I16:K16"/>
    <mergeCell ref="M16:N16"/>
    <mergeCell ref="B19:C19"/>
    <mergeCell ref="D19:E19"/>
    <mergeCell ref="F19:G19"/>
    <mergeCell ref="H19:I19"/>
    <mergeCell ref="A30:Q30"/>
  </mergeCells>
  <conditionalFormatting sqref="Q8 Q10:Q12">
    <cfRule type="expression" dxfId="7" priority="8">
      <formula>$B$8/2</formula>
    </cfRule>
  </conditionalFormatting>
  <conditionalFormatting sqref="Q9">
    <cfRule type="expression" dxfId="6" priority="7">
      <formula>$B$8/2</formula>
    </cfRule>
  </conditionalFormatting>
  <conditionalFormatting sqref="T8 T10">
    <cfRule type="cellIs" dxfId="5" priority="6" operator="equal">
      <formula>$B8/2</formula>
    </cfRule>
  </conditionalFormatting>
  <conditionalFormatting sqref="T9 T11:T12">
    <cfRule type="cellIs" dxfId="4" priority="5" operator="equal">
      <formula>$B9/2</formula>
    </cfRule>
  </conditionalFormatting>
  <conditionalFormatting sqref="Q13:Q14">
    <cfRule type="expression" dxfId="3" priority="4">
      <formula>$B$8/2</formula>
    </cfRule>
  </conditionalFormatting>
  <conditionalFormatting sqref="T13:T14">
    <cfRule type="cellIs" dxfId="2" priority="3" operator="equal">
      <formula>$B13/2</formula>
    </cfRule>
  </conditionalFormatting>
  <conditionalFormatting sqref="Q15">
    <cfRule type="expression" dxfId="1" priority="2">
      <formula>$B$8/2</formula>
    </cfRule>
  </conditionalFormatting>
  <conditionalFormatting sqref="T15">
    <cfRule type="cellIs" dxfId="0" priority="1" operator="equal">
      <formula>$B15/2</formula>
    </cfRule>
  </conditionalFormatting>
  <pageMargins left="0.25" right="0.25" top="0.75" bottom="0.7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8">
    <tabColor theme="8"/>
    <pageSetUpPr fitToPage="1"/>
  </sheetPr>
  <dimension ref="A1:W33"/>
  <sheetViews>
    <sheetView workbookViewId="0">
      <selection activeCell="J2" sqref="J2"/>
    </sheetView>
  </sheetViews>
  <sheetFormatPr defaultColWidth="9.109375" defaultRowHeight="14.4" x14ac:dyDescent="0.3"/>
  <cols>
    <col min="1" max="1" width="7.6640625" style="55" customWidth="1"/>
    <col min="2" max="2" width="39.6640625" style="55" customWidth="1"/>
    <col min="3" max="3" width="34.6640625" style="55" customWidth="1"/>
    <col min="4" max="4" width="11.5546875" style="55" customWidth="1"/>
    <col min="5" max="5" width="3.109375" style="126" customWidth="1"/>
    <col min="6" max="6" width="2" style="55" customWidth="1"/>
    <col min="7" max="8" width="10.109375" style="55" bestFit="1" customWidth="1"/>
    <col min="9" max="9" width="6" style="55" bestFit="1" customWidth="1"/>
    <col min="10" max="10" width="11.5546875" style="55" customWidth="1"/>
    <col min="11" max="11" width="9.33203125" style="55" bestFit="1" customWidth="1"/>
    <col min="12" max="12" width="10.88671875" style="55" customWidth="1"/>
    <col min="13" max="13" width="9.109375" style="55" customWidth="1"/>
    <col min="14" max="14" width="8.44140625" style="55" customWidth="1"/>
    <col min="15" max="16" width="8.44140625" style="55" bestFit="1" customWidth="1"/>
    <col min="17" max="17" width="8.5546875" style="55" customWidth="1"/>
    <col min="18" max="18" width="7.44140625" style="55" customWidth="1"/>
    <col min="19" max="19" width="9.33203125" style="55" bestFit="1" customWidth="1"/>
    <col min="20" max="21" width="8.33203125" style="55" bestFit="1" customWidth="1"/>
    <col min="22" max="22" width="5.109375" style="55" customWidth="1"/>
    <col min="23" max="23" width="9.109375" style="55" customWidth="1"/>
    <col min="24" max="16384" width="9.109375" style="55"/>
  </cols>
  <sheetData>
    <row r="1" spans="1:23" x14ac:dyDescent="0.3">
      <c r="A1" s="54" t="s">
        <v>106</v>
      </c>
      <c r="B1" s="54" t="s">
        <v>107</v>
      </c>
      <c r="C1" s="61" t="s">
        <v>108</v>
      </c>
      <c r="D1" s="54" t="s">
        <v>109</v>
      </c>
      <c r="E1" s="125" t="s">
        <v>110</v>
      </c>
      <c r="G1" s="144" t="s">
        <v>111</v>
      </c>
      <c r="P1" s="396" t="s">
        <v>112</v>
      </c>
      <c r="Q1" s="396"/>
      <c r="R1" s="396"/>
      <c r="S1" s="396"/>
    </row>
    <row r="2" spans="1:23" x14ac:dyDescent="0.3">
      <c r="A2" s="374" t="s">
        <v>113</v>
      </c>
      <c r="B2" s="375"/>
      <c r="C2" s="375"/>
      <c r="D2" s="376"/>
      <c r="E2" s="127"/>
      <c r="F2" s="332"/>
      <c r="G2" s="144"/>
      <c r="P2" s="396"/>
      <c r="Q2" s="396"/>
      <c r="R2" s="396"/>
      <c r="S2" s="396"/>
    </row>
    <row r="3" spans="1:23" ht="15" thickBot="1" x14ac:dyDescent="0.35">
      <c r="A3" s="128" t="s">
        <v>114</v>
      </c>
      <c r="B3" s="129" t="e">
        <f>VLOOKUP(A3,Pécs!#REF!,4,FALSE)</f>
        <v>#REF!</v>
      </c>
      <c r="C3" s="161" t="e">
        <f>VLOOKUP(A3,Pécs!#REF!,9,FALSE)</f>
        <v>#REF!</v>
      </c>
      <c r="D3" s="130" t="s">
        <v>115</v>
      </c>
      <c r="E3" s="127">
        <f t="shared" ref="E3:E33" si="0">COUNTIF($J$6:$W$20,A3)</f>
        <v>3</v>
      </c>
      <c r="G3" s="145" t="s">
        <v>116</v>
      </c>
    </row>
    <row r="4" spans="1:23" ht="15" thickBot="1" x14ac:dyDescent="0.35">
      <c r="A4" s="128" t="s">
        <v>117</v>
      </c>
      <c r="B4" s="129" t="e">
        <f>VLOOKUP(A4,Pécs!#REF!,4,FALSE)</f>
        <v>#REF!</v>
      </c>
      <c r="C4" s="188" t="e">
        <f>VLOOKUP(A4,Pécs!#REF!,9,FALSE)</f>
        <v>#REF!</v>
      </c>
      <c r="D4" s="130" t="s">
        <v>115</v>
      </c>
      <c r="E4" s="127">
        <f t="shared" si="0"/>
        <v>3</v>
      </c>
      <c r="G4" s="382" t="s">
        <v>118</v>
      </c>
      <c r="H4" s="383"/>
      <c r="I4" s="384"/>
      <c r="J4" s="387" t="s">
        <v>119</v>
      </c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8"/>
    </row>
    <row r="5" spans="1:23" ht="15" thickBot="1" x14ac:dyDescent="0.35">
      <c r="A5" s="128" t="s">
        <v>120</v>
      </c>
      <c r="B5" s="129" t="e">
        <f>VLOOKUP(A5,Pécs!#REF!,4,FALSE)</f>
        <v>#REF!</v>
      </c>
      <c r="C5" s="161" t="e">
        <f>VLOOKUP(A5,Pécs!#REF!,9,FALSE)</f>
        <v>#REF!</v>
      </c>
      <c r="D5" s="130" t="s">
        <v>115</v>
      </c>
      <c r="E5" s="127">
        <f t="shared" si="0"/>
        <v>4</v>
      </c>
      <c r="G5" s="385"/>
      <c r="H5" s="386"/>
      <c r="I5" s="386"/>
      <c r="J5" s="389" t="s">
        <v>121</v>
      </c>
      <c r="K5" s="390"/>
      <c r="L5" s="390"/>
      <c r="M5" s="390"/>
      <c r="N5" s="390"/>
      <c r="O5" s="390"/>
      <c r="P5" s="391"/>
      <c r="Q5" s="392" t="s">
        <v>122</v>
      </c>
      <c r="R5" s="392"/>
      <c r="S5" s="393" t="s">
        <v>123</v>
      </c>
      <c r="T5" s="394"/>
      <c r="U5" s="395"/>
      <c r="V5" s="212" t="s">
        <v>124</v>
      </c>
      <c r="W5" s="147" t="s">
        <v>125</v>
      </c>
    </row>
    <row r="6" spans="1:23" ht="15" customHeight="1" x14ac:dyDescent="0.3">
      <c r="A6" s="128" t="s">
        <v>126</v>
      </c>
      <c r="B6" s="129" t="e">
        <f>VLOOKUP(A6,Pécs!#REF!,4,FALSE)</f>
        <v>#REF!</v>
      </c>
      <c r="C6" s="188" t="e">
        <f>VLOOKUP(A6,Pécs!#REF!,9,FALSE)</f>
        <v>#REF!</v>
      </c>
      <c r="D6" s="130" t="s">
        <v>115</v>
      </c>
      <c r="E6" s="127">
        <f t="shared" si="0"/>
        <v>3</v>
      </c>
      <c r="G6" s="148">
        <v>43813</v>
      </c>
      <c r="H6" s="149">
        <f>G6</f>
        <v>43813</v>
      </c>
      <c r="I6" s="150" t="s">
        <v>127</v>
      </c>
      <c r="J6" s="151" t="s">
        <v>114</v>
      </c>
      <c r="K6" s="226" t="s">
        <v>128</v>
      </c>
      <c r="L6" s="233" t="s">
        <v>129</v>
      </c>
      <c r="M6" s="234" t="s">
        <v>130</v>
      </c>
      <c r="N6" s="208"/>
      <c r="O6" s="152"/>
      <c r="P6" s="153"/>
      <c r="Q6" s="273"/>
      <c r="R6" s="247" t="s">
        <v>131</v>
      </c>
      <c r="S6" s="204" t="s">
        <v>132</v>
      </c>
      <c r="T6" s="186" t="s">
        <v>133</v>
      </c>
      <c r="U6" s="153"/>
      <c r="V6" s="213" t="s">
        <v>134</v>
      </c>
      <c r="W6" s="155" t="s">
        <v>135</v>
      </c>
    </row>
    <row r="7" spans="1:23" x14ac:dyDescent="0.3">
      <c r="A7" s="128" t="s">
        <v>136</v>
      </c>
      <c r="B7" s="129" t="e">
        <f>VLOOKUP(A7,Pécs!#REF!,4,FALSE)</f>
        <v>#REF!</v>
      </c>
      <c r="C7" s="161" t="e">
        <f>VLOOKUP(A7,Pécs!#REF!,9,FALSE)</f>
        <v>#REF!</v>
      </c>
      <c r="D7" s="130" t="s">
        <v>115</v>
      </c>
      <c r="E7" s="127">
        <f t="shared" si="0"/>
        <v>4</v>
      </c>
      <c r="G7" s="118">
        <v>43813</v>
      </c>
      <c r="H7" s="56">
        <f t="shared" ref="H7:H20" si="1">G7</f>
        <v>43813</v>
      </c>
      <c r="I7" s="111" t="s">
        <v>137</v>
      </c>
      <c r="J7" s="189" t="s">
        <v>117</v>
      </c>
      <c r="K7" s="227" t="s">
        <v>126</v>
      </c>
      <c r="L7" s="235" t="s">
        <v>80</v>
      </c>
      <c r="M7" s="112"/>
      <c r="N7" s="241" t="s">
        <v>138</v>
      </c>
      <c r="O7" s="220" t="s">
        <v>139</v>
      </c>
      <c r="P7" s="244" t="s">
        <v>140</v>
      </c>
      <c r="Q7" s="248" t="s">
        <v>141</v>
      </c>
      <c r="R7" s="112"/>
      <c r="S7" s="272" t="s">
        <v>142</v>
      </c>
      <c r="T7" s="57"/>
      <c r="U7" s="112"/>
      <c r="V7" s="214" t="s">
        <v>134</v>
      </c>
      <c r="W7" s="216" t="s">
        <v>143</v>
      </c>
    </row>
    <row r="8" spans="1:23" ht="15" thickBot="1" x14ac:dyDescent="0.35">
      <c r="A8" s="128" t="s">
        <v>128</v>
      </c>
      <c r="B8" s="129" t="e">
        <f>VLOOKUP(A8,Pécs!#REF!,4,FALSE)</f>
        <v>#REF!</v>
      </c>
      <c r="C8" s="161" t="e">
        <f>VLOOKUP(A8,Pécs!#REF!,9,FALSE)</f>
        <v>#REF!</v>
      </c>
      <c r="D8" s="130" t="s">
        <v>115</v>
      </c>
      <c r="E8" s="127">
        <f t="shared" si="0"/>
        <v>4</v>
      </c>
      <c r="G8" s="195">
        <v>43813</v>
      </c>
      <c r="H8" s="196">
        <f t="shared" si="1"/>
        <v>43813</v>
      </c>
      <c r="I8" s="200" t="s">
        <v>144</v>
      </c>
      <c r="J8" s="156" t="s">
        <v>120</v>
      </c>
      <c r="K8" s="232" t="s">
        <v>136</v>
      </c>
      <c r="L8" s="252" t="s">
        <v>145</v>
      </c>
      <c r="M8" s="240" t="s">
        <v>146</v>
      </c>
      <c r="N8" s="113"/>
      <c r="O8" s="114"/>
      <c r="P8" s="115"/>
      <c r="Q8" s="251" t="s">
        <v>147</v>
      </c>
      <c r="R8" s="115"/>
      <c r="S8" s="206" t="s">
        <v>148</v>
      </c>
      <c r="T8" s="197" t="s">
        <v>22</v>
      </c>
      <c r="U8" s="207" t="s">
        <v>149</v>
      </c>
      <c r="V8" s="215" t="s">
        <v>134</v>
      </c>
      <c r="W8" s="117"/>
    </row>
    <row r="9" spans="1:23" x14ac:dyDescent="0.3">
      <c r="A9" s="128" t="s">
        <v>150</v>
      </c>
      <c r="B9" s="129" t="e">
        <f>VLOOKUP(A9,Pécs!#REF!,4,FALSE)</f>
        <v>#REF!</v>
      </c>
      <c r="C9" s="190" t="e">
        <f>VLOOKUP(A9,Pécs!#REF!,9,FALSE)</f>
        <v>#REF!</v>
      </c>
      <c r="D9" s="130" t="s">
        <v>115</v>
      </c>
      <c r="E9" s="127">
        <f t="shared" si="0"/>
        <v>4</v>
      </c>
      <c r="G9" s="198">
        <v>43832</v>
      </c>
      <c r="H9" s="199">
        <f t="shared" si="1"/>
        <v>43832</v>
      </c>
      <c r="I9" s="157" t="s">
        <v>151</v>
      </c>
      <c r="J9" s="270"/>
      <c r="K9" s="253" t="s">
        <v>150</v>
      </c>
      <c r="L9" s="254" t="s">
        <v>80</v>
      </c>
      <c r="M9" s="153"/>
      <c r="N9" s="255" t="s">
        <v>138</v>
      </c>
      <c r="O9" s="256" t="s">
        <v>152</v>
      </c>
      <c r="P9" s="153"/>
      <c r="Q9" s="246" t="s">
        <v>147</v>
      </c>
      <c r="R9" s="153"/>
      <c r="S9" s="208"/>
      <c r="T9" s="152"/>
      <c r="U9" s="153"/>
      <c r="V9" s="213" t="s">
        <v>134</v>
      </c>
      <c r="W9" s="266" t="s">
        <v>153</v>
      </c>
    </row>
    <row r="10" spans="1:23" x14ac:dyDescent="0.3">
      <c r="A10" s="377" t="s">
        <v>154</v>
      </c>
      <c r="B10" s="378"/>
      <c r="C10" s="378"/>
      <c r="D10" s="379"/>
      <c r="E10" s="127">
        <f t="shared" si="0"/>
        <v>0</v>
      </c>
      <c r="G10" s="118">
        <v>43834</v>
      </c>
      <c r="H10" s="56">
        <f t="shared" si="1"/>
        <v>43834</v>
      </c>
      <c r="I10" s="111" t="s">
        <v>127</v>
      </c>
      <c r="J10" s="146" t="s">
        <v>120</v>
      </c>
      <c r="K10" s="228" t="s">
        <v>128</v>
      </c>
      <c r="L10" s="242"/>
      <c r="M10" s="112"/>
      <c r="N10" s="243" t="s">
        <v>141</v>
      </c>
      <c r="O10" s="222" t="s">
        <v>139</v>
      </c>
      <c r="P10" s="244" t="s">
        <v>140</v>
      </c>
      <c r="Q10" s="250" t="s">
        <v>22</v>
      </c>
      <c r="R10" s="225" t="s">
        <v>149</v>
      </c>
      <c r="S10" s="242"/>
      <c r="T10" s="57"/>
      <c r="U10" s="112"/>
      <c r="V10" s="214" t="s">
        <v>134</v>
      </c>
      <c r="W10" s="216" t="s">
        <v>143</v>
      </c>
    </row>
    <row r="11" spans="1:23" x14ac:dyDescent="0.3">
      <c r="A11" s="131" t="s">
        <v>143</v>
      </c>
      <c r="B11" s="132" t="e">
        <f>VLOOKUP(A11,'Pécs 3.'!A$8:K$17,4,FALSE)</f>
        <v>#N/A</v>
      </c>
      <c r="C11" s="162" t="e">
        <f>VLOOKUP(A11,'Pécs 3.'!A$8:K$15,9,FALSE)</f>
        <v>#N/A</v>
      </c>
      <c r="D11" s="133" t="s">
        <v>115</v>
      </c>
      <c r="E11" s="127">
        <f t="shared" si="0"/>
        <v>4</v>
      </c>
      <c r="G11" s="118">
        <v>43834</v>
      </c>
      <c r="H11" s="56">
        <f t="shared" si="1"/>
        <v>43834</v>
      </c>
      <c r="I11" s="111" t="s">
        <v>137</v>
      </c>
      <c r="J11" s="271"/>
      <c r="K11" s="230" t="s">
        <v>150</v>
      </c>
      <c r="L11" s="268"/>
      <c r="M11" s="237" t="s">
        <v>146</v>
      </c>
      <c r="N11" s="245" t="s">
        <v>152</v>
      </c>
      <c r="O11" s="223"/>
      <c r="P11" s="112"/>
      <c r="Q11" s="248" t="s">
        <v>155</v>
      </c>
      <c r="R11" s="112"/>
      <c r="S11" s="209" t="s">
        <v>148</v>
      </c>
      <c r="T11" s="182" t="s">
        <v>131</v>
      </c>
      <c r="U11" s="112"/>
      <c r="V11" s="214" t="s">
        <v>134</v>
      </c>
      <c r="W11" s="116"/>
    </row>
    <row r="12" spans="1:23" ht="15" thickBot="1" x14ac:dyDescent="0.35">
      <c r="A12" s="131" t="s">
        <v>153</v>
      </c>
      <c r="B12" s="132" t="e">
        <f>VLOOKUP(A12,'Pécs 3.'!A$8:K$17,4,FALSE)</f>
        <v>#N/A</v>
      </c>
      <c r="C12" s="162" t="e">
        <f>VLOOKUP(A12,'Pécs 3.'!A$8:K$15,9,FALSE)</f>
        <v>#N/A</v>
      </c>
      <c r="D12" s="133" t="s">
        <v>115</v>
      </c>
      <c r="E12" s="127">
        <f t="shared" si="0"/>
        <v>4</v>
      </c>
      <c r="G12" s="195">
        <v>43834</v>
      </c>
      <c r="H12" s="196">
        <f t="shared" si="1"/>
        <v>43834</v>
      </c>
      <c r="I12" s="200" t="s">
        <v>144</v>
      </c>
      <c r="J12" s="201" t="s">
        <v>117</v>
      </c>
      <c r="K12" s="257" t="s">
        <v>126</v>
      </c>
      <c r="L12" s="252" t="s">
        <v>145</v>
      </c>
      <c r="M12" s="115"/>
      <c r="N12" s="258" t="s">
        <v>132</v>
      </c>
      <c r="O12" s="114"/>
      <c r="P12" s="115"/>
      <c r="Q12" s="259" t="s">
        <v>142</v>
      </c>
      <c r="R12" s="115"/>
      <c r="S12" s="210" t="s">
        <v>133</v>
      </c>
      <c r="T12" s="114"/>
      <c r="U12" s="115"/>
      <c r="V12" s="215" t="s">
        <v>134</v>
      </c>
      <c r="W12" s="267" t="s">
        <v>153</v>
      </c>
    </row>
    <row r="13" spans="1:23" x14ac:dyDescent="0.3">
      <c r="A13" s="131" t="s">
        <v>129</v>
      </c>
      <c r="B13" s="132" t="e">
        <f>VLOOKUP(A13,'Pécs 3.'!A$8:K$17,4,FALSE)</f>
        <v>#N/A</v>
      </c>
      <c r="C13" s="162" t="e">
        <f>VLOOKUP(A13,'Pécs 3.'!A$8:K$15,9,FALSE)</f>
        <v>#N/A</v>
      </c>
      <c r="D13" s="133" t="s">
        <v>156</v>
      </c>
      <c r="E13" s="183">
        <f t="shared" si="0"/>
        <v>1</v>
      </c>
      <c r="G13" s="198">
        <v>43839</v>
      </c>
      <c r="H13" s="199">
        <f t="shared" si="1"/>
        <v>43839</v>
      </c>
      <c r="I13" s="157" t="s">
        <v>151</v>
      </c>
      <c r="J13" s="202" t="s">
        <v>157</v>
      </c>
      <c r="K13" s="226" t="s">
        <v>136</v>
      </c>
      <c r="L13" s="260" t="s">
        <v>130</v>
      </c>
      <c r="M13" s="153"/>
      <c r="N13" s="204" t="s">
        <v>132</v>
      </c>
      <c r="O13" s="261"/>
      <c r="P13" s="218"/>
      <c r="Q13" s="262" t="s">
        <v>141</v>
      </c>
      <c r="R13" s="153"/>
      <c r="S13" s="274"/>
      <c r="T13" s="152"/>
      <c r="U13" s="153"/>
      <c r="V13" s="213" t="s">
        <v>134</v>
      </c>
      <c r="W13" s="269" t="s">
        <v>153</v>
      </c>
    </row>
    <row r="14" spans="1:23" x14ac:dyDescent="0.3">
      <c r="A14" s="131" t="s">
        <v>145</v>
      </c>
      <c r="B14" s="132" t="e">
        <f>VLOOKUP(A14,'Pécs 3.'!A$8:K$17,4,FALSE)</f>
        <v>#N/A</v>
      </c>
      <c r="C14" s="162" t="e">
        <f>VLOOKUP(A14,'Pécs 3.'!A$8:K$15,9,FALSE)</f>
        <v>#N/A</v>
      </c>
      <c r="D14" s="133" t="s">
        <v>115</v>
      </c>
      <c r="E14" s="127">
        <f t="shared" si="0"/>
        <v>4</v>
      </c>
      <c r="G14" s="118">
        <v>43841</v>
      </c>
      <c r="H14" s="56">
        <f t="shared" si="1"/>
        <v>43841</v>
      </c>
      <c r="I14" s="111" t="s">
        <v>127</v>
      </c>
      <c r="J14" s="146" t="s">
        <v>136</v>
      </c>
      <c r="K14" s="112"/>
      <c r="L14" s="235" t="s">
        <v>80</v>
      </c>
      <c r="M14" s="237" t="s">
        <v>146</v>
      </c>
      <c r="N14" s="241" t="s">
        <v>138</v>
      </c>
      <c r="O14" s="223"/>
      <c r="P14" s="112"/>
      <c r="Q14" s="248" t="s">
        <v>147</v>
      </c>
      <c r="R14" s="112"/>
      <c r="S14" s="205" t="s">
        <v>133</v>
      </c>
      <c r="T14" s="57"/>
      <c r="U14" s="112"/>
      <c r="V14" s="214" t="s">
        <v>134</v>
      </c>
      <c r="W14" s="277" t="s">
        <v>135</v>
      </c>
    </row>
    <row r="15" spans="1:23" x14ac:dyDescent="0.3">
      <c r="A15" s="131" t="s">
        <v>80</v>
      </c>
      <c r="B15" s="132" t="str">
        <f>VLOOKUP(A15,'Pécs 3.'!A$8:K$17,4,FALSE)</f>
        <v>Emberi erőforrás menedzsment</v>
      </c>
      <c r="C15" s="193" t="str">
        <f>VLOOKUP(A15,'Pécs 3.'!A$8:K$15,9,FALSE)</f>
        <v>Ásványi Zsófia</v>
      </c>
      <c r="D15" s="133" t="s">
        <v>158</v>
      </c>
      <c r="E15" s="127">
        <f t="shared" si="0"/>
        <v>4</v>
      </c>
      <c r="G15" s="118">
        <v>43841</v>
      </c>
      <c r="H15" s="56">
        <f t="shared" si="1"/>
        <v>43841</v>
      </c>
      <c r="I15" s="111" t="s">
        <v>137</v>
      </c>
      <c r="J15" s="146" t="s">
        <v>120</v>
      </c>
      <c r="K15" s="229" t="s">
        <v>150</v>
      </c>
      <c r="L15" s="236" t="s">
        <v>130</v>
      </c>
      <c r="M15" s="112"/>
      <c r="N15" s="245" t="s">
        <v>152</v>
      </c>
      <c r="O15" s="223"/>
      <c r="P15" s="112"/>
      <c r="Q15" s="248" t="s">
        <v>155</v>
      </c>
      <c r="R15" s="249" t="s">
        <v>142</v>
      </c>
      <c r="S15" s="209" t="s">
        <v>148</v>
      </c>
      <c r="T15" s="182" t="s">
        <v>131</v>
      </c>
      <c r="U15" s="112"/>
      <c r="V15" s="214" t="s">
        <v>134</v>
      </c>
      <c r="W15" s="216" t="s">
        <v>143</v>
      </c>
    </row>
    <row r="16" spans="1:23" ht="15" thickBot="1" x14ac:dyDescent="0.35">
      <c r="A16" s="131" t="s">
        <v>130</v>
      </c>
      <c r="B16" s="132" t="e">
        <f>VLOOKUP(A16,'Pécs 3.'!A$8:K$17,4,FALSE)</f>
        <v>#N/A</v>
      </c>
      <c r="C16" s="162" t="e">
        <f>VLOOKUP(A16,'Pécs 3.'!A$8:K$15,9,FALSE)</f>
        <v>#N/A</v>
      </c>
      <c r="D16" s="133" t="s">
        <v>115</v>
      </c>
      <c r="E16" s="127">
        <f t="shared" si="0"/>
        <v>4</v>
      </c>
      <c r="G16" s="195">
        <v>43841</v>
      </c>
      <c r="H16" s="196">
        <f t="shared" si="1"/>
        <v>43841</v>
      </c>
      <c r="I16" s="200" t="s">
        <v>144</v>
      </c>
      <c r="J16" s="156" t="s">
        <v>114</v>
      </c>
      <c r="K16" s="232" t="s">
        <v>128</v>
      </c>
      <c r="L16" s="252" t="s">
        <v>145</v>
      </c>
      <c r="M16" s="115"/>
      <c r="N16" s="113"/>
      <c r="O16" s="221" t="s">
        <v>139</v>
      </c>
      <c r="P16" s="263" t="s">
        <v>140</v>
      </c>
      <c r="Q16" s="264" t="s">
        <v>22</v>
      </c>
      <c r="R16" s="207" t="s">
        <v>149</v>
      </c>
      <c r="S16" s="113"/>
      <c r="T16" s="114"/>
      <c r="U16" s="115"/>
      <c r="V16" s="215" t="s">
        <v>134</v>
      </c>
      <c r="W16" s="217" t="s">
        <v>135</v>
      </c>
    </row>
    <row r="17" spans="1:23" x14ac:dyDescent="0.3">
      <c r="A17" s="134" t="s">
        <v>146</v>
      </c>
      <c r="B17" s="135" t="e">
        <f>VLOOKUP(A17,Budapest!A$2:K$2,4,FALSE)</f>
        <v>#N/A</v>
      </c>
      <c r="C17" s="163" t="e">
        <f>VLOOKUP(A17,Budapest!#REF!,9,FALSE)</f>
        <v>#REF!</v>
      </c>
      <c r="D17" s="179" t="s">
        <v>159</v>
      </c>
      <c r="E17" s="127">
        <f t="shared" si="0"/>
        <v>4</v>
      </c>
      <c r="G17" s="198">
        <v>43846</v>
      </c>
      <c r="H17" s="199">
        <f t="shared" si="1"/>
        <v>43846</v>
      </c>
      <c r="I17" s="157" t="s">
        <v>151</v>
      </c>
      <c r="J17" s="151" t="s">
        <v>114</v>
      </c>
      <c r="K17" s="226" t="s">
        <v>120</v>
      </c>
      <c r="L17" s="233" t="s">
        <v>145</v>
      </c>
      <c r="M17" s="153"/>
      <c r="N17" s="208"/>
      <c r="O17" s="265"/>
      <c r="P17" s="203"/>
      <c r="Q17" s="246" t="s">
        <v>155</v>
      </c>
      <c r="R17" s="247" t="s">
        <v>142</v>
      </c>
      <c r="S17" s="211" t="s">
        <v>133</v>
      </c>
      <c r="T17" s="181" t="s">
        <v>131</v>
      </c>
      <c r="U17" s="153"/>
      <c r="V17" s="213" t="s">
        <v>134</v>
      </c>
      <c r="W17" s="154"/>
    </row>
    <row r="18" spans="1:23" x14ac:dyDescent="0.3">
      <c r="A18" s="380" t="s">
        <v>160</v>
      </c>
      <c r="B18" s="380"/>
      <c r="C18" s="380"/>
      <c r="D18" s="381"/>
      <c r="E18" s="127">
        <f t="shared" si="0"/>
        <v>0</v>
      </c>
      <c r="G18" s="118">
        <v>43848</v>
      </c>
      <c r="H18" s="56">
        <f t="shared" si="1"/>
        <v>43848</v>
      </c>
      <c r="I18" s="111" t="s">
        <v>127</v>
      </c>
      <c r="J18" s="189" t="s">
        <v>117</v>
      </c>
      <c r="K18" s="231" t="s">
        <v>150</v>
      </c>
      <c r="L18" s="238" t="s">
        <v>130</v>
      </c>
      <c r="M18" s="112"/>
      <c r="N18" s="245" t="s">
        <v>152</v>
      </c>
      <c r="O18" s="224"/>
      <c r="P18" s="112"/>
      <c r="Q18" s="250" t="s">
        <v>22</v>
      </c>
      <c r="R18" s="112"/>
      <c r="S18" s="209" t="s">
        <v>148</v>
      </c>
      <c r="T18" s="57"/>
      <c r="U18" s="112"/>
      <c r="V18" s="214" t="s">
        <v>134</v>
      </c>
      <c r="W18" s="216" t="s">
        <v>143</v>
      </c>
    </row>
    <row r="19" spans="1:23" x14ac:dyDescent="0.3">
      <c r="A19" s="187" t="s">
        <v>132</v>
      </c>
      <c r="B19" s="167" t="e">
        <f>VLOOKUP(A19,'Budapest 2.'!A$8:K$16,4,FALSE)</f>
        <v>#N/A</v>
      </c>
      <c r="C19" s="168" t="e">
        <f>VLOOKUP(A19,'Budapest 2.'!A$8:K$12,9,FALSE)</f>
        <v>#N/A</v>
      </c>
      <c r="D19" s="180" t="s">
        <v>115</v>
      </c>
      <c r="E19" s="127">
        <f t="shared" si="0"/>
        <v>4</v>
      </c>
      <c r="G19" s="118">
        <v>43848</v>
      </c>
      <c r="H19" s="56">
        <f t="shared" si="1"/>
        <v>43848</v>
      </c>
      <c r="I19" s="111" t="s">
        <v>137</v>
      </c>
      <c r="J19" s="189" t="s">
        <v>126</v>
      </c>
      <c r="K19" s="112"/>
      <c r="L19" s="268"/>
      <c r="M19" s="112"/>
      <c r="N19" s="187" t="s">
        <v>132</v>
      </c>
      <c r="O19" s="220" t="s">
        <v>139</v>
      </c>
      <c r="P19" s="244" t="s">
        <v>140</v>
      </c>
      <c r="Q19" s="248" t="s">
        <v>141</v>
      </c>
      <c r="R19" s="225" t="s">
        <v>149</v>
      </c>
      <c r="S19" s="242"/>
      <c r="T19" s="57"/>
      <c r="U19" s="112"/>
      <c r="V19" s="214" t="s">
        <v>134</v>
      </c>
      <c r="W19" s="269" t="s">
        <v>153</v>
      </c>
    </row>
    <row r="20" spans="1:23" ht="15" thickBot="1" x14ac:dyDescent="0.35">
      <c r="A20" s="166" t="s">
        <v>22</v>
      </c>
      <c r="B20" s="167" t="str">
        <f>VLOOKUP(A20,'Budapest 2.'!A$8:K$16,4,FALSE)</f>
        <v>Személyközi kommunikáció</v>
      </c>
      <c r="C20" s="194" t="str">
        <f>VLOOKUP(A20,'Budapest 2.'!A$8:K$12,9,FALSE)</f>
        <v>Bányai Edit</v>
      </c>
      <c r="D20" s="180"/>
      <c r="E20" s="127">
        <f t="shared" si="0"/>
        <v>4</v>
      </c>
      <c r="G20" s="195">
        <v>43848</v>
      </c>
      <c r="H20" s="196">
        <f t="shared" si="1"/>
        <v>43848</v>
      </c>
      <c r="I20" s="200" t="s">
        <v>144</v>
      </c>
      <c r="J20" s="156" t="s">
        <v>136</v>
      </c>
      <c r="K20" s="232" t="s">
        <v>128</v>
      </c>
      <c r="L20" s="239" t="s">
        <v>80</v>
      </c>
      <c r="M20" s="240" t="s">
        <v>146</v>
      </c>
      <c r="N20" s="276" t="s">
        <v>138</v>
      </c>
      <c r="O20" s="275"/>
      <c r="P20" s="115"/>
      <c r="Q20" s="251" t="s">
        <v>147</v>
      </c>
      <c r="R20" s="115"/>
      <c r="S20" s="113"/>
      <c r="T20" s="114"/>
      <c r="U20" s="115"/>
      <c r="V20" s="215" t="s">
        <v>134</v>
      </c>
      <c r="W20" s="117"/>
    </row>
    <row r="21" spans="1:23" x14ac:dyDescent="0.3">
      <c r="A21" s="166" t="s">
        <v>142</v>
      </c>
      <c r="B21" s="167" t="e">
        <f>VLOOKUP(A21,'Budapest 2.'!A$8:K$16,4,FALSE)</f>
        <v>#N/A</v>
      </c>
      <c r="C21" s="168" t="e">
        <f>VLOOKUP(A21,'Budapest 2.'!A$8:K$12,9,FALSE)</f>
        <v>#N/A</v>
      </c>
      <c r="D21" s="180"/>
      <c r="E21" s="127">
        <f t="shared" si="0"/>
        <v>4</v>
      </c>
      <c r="J21" s="399" t="s">
        <v>161</v>
      </c>
      <c r="K21" s="399"/>
      <c r="L21" s="399" t="s">
        <v>162</v>
      </c>
      <c r="M21" s="399"/>
      <c r="N21" s="399" t="s">
        <v>163</v>
      </c>
      <c r="O21" s="399"/>
      <c r="P21" s="399"/>
      <c r="Q21" s="399"/>
      <c r="R21" s="399"/>
      <c r="S21" s="399"/>
      <c r="T21" s="399"/>
      <c r="U21" s="399"/>
    </row>
    <row r="22" spans="1:23" x14ac:dyDescent="0.3">
      <c r="A22" s="166" t="s">
        <v>138</v>
      </c>
      <c r="B22" s="167" t="e">
        <f>VLOOKUP(A22,'Budapest 2.'!A$8:K$16,4,FALSE)</f>
        <v>#N/A</v>
      </c>
      <c r="C22" s="192" t="e">
        <f>VLOOKUP(A22,'Budapest 2.'!A$8:K$12,9,FALSE)</f>
        <v>#N/A</v>
      </c>
      <c r="D22" s="180" t="s">
        <v>158</v>
      </c>
      <c r="E22" s="127">
        <f t="shared" si="0"/>
        <v>4</v>
      </c>
      <c r="G22" s="185" t="s">
        <v>164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</row>
    <row r="23" spans="1:23" x14ac:dyDescent="0.3">
      <c r="A23" s="170" t="s">
        <v>152</v>
      </c>
      <c r="B23" s="167" t="e">
        <f>VLOOKUP(A23,'Budapest 2.'!A$8:K$16,4,FALSE)</f>
        <v>#N/A</v>
      </c>
      <c r="C23" s="191" t="e">
        <f>VLOOKUP(A23,'Budapest 2.'!A$8:K$12,9,FALSE)</f>
        <v>#N/A</v>
      </c>
      <c r="D23" s="169"/>
      <c r="E23" s="127">
        <f t="shared" si="0"/>
        <v>4</v>
      </c>
      <c r="G23" s="158"/>
      <c r="H23" s="397" t="s">
        <v>165</v>
      </c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</row>
    <row r="24" spans="1:23" ht="15" customHeight="1" x14ac:dyDescent="0.3">
      <c r="A24" s="166" t="s">
        <v>149</v>
      </c>
      <c r="B24" s="167" t="e">
        <f>VLOOKUP(A24,'Budapest 2.'!A$8:K$16,4,FALSE)</f>
        <v>#N/A</v>
      </c>
      <c r="C24" s="194" t="e">
        <f>VLOOKUP(A24,'Budapest 2.'!A$8:K$16,9,FALSE)</f>
        <v>#N/A</v>
      </c>
      <c r="D24" s="169"/>
      <c r="E24" s="127">
        <f t="shared" si="0"/>
        <v>4</v>
      </c>
      <c r="G24" s="158"/>
      <c r="H24" s="398" t="s">
        <v>166</v>
      </c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</row>
    <row r="25" spans="1:23" ht="15" customHeight="1" x14ac:dyDescent="0.3">
      <c r="A25" s="166" t="s">
        <v>131</v>
      </c>
      <c r="B25" s="167" t="e">
        <f>VLOOKUP(A25,'Budapest 2.'!A$8:K$16,4,FALSE)</f>
        <v>#N/A</v>
      </c>
      <c r="C25" s="168" t="e">
        <f>VLOOKUP(A25,'Budapest 2.'!A$8:K$16,9,FALSE)</f>
        <v>#N/A</v>
      </c>
      <c r="D25" s="169"/>
      <c r="E25" s="127">
        <f t="shared" si="0"/>
        <v>4</v>
      </c>
      <c r="G25" s="158"/>
      <c r="H25" s="397" t="s">
        <v>167</v>
      </c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</row>
    <row r="26" spans="1:23" x14ac:dyDescent="0.3">
      <c r="A26" s="171" t="s">
        <v>147</v>
      </c>
      <c r="B26" s="172" t="e">
        <f>VLOOKUP(A26,#REF!,4,FALSE)</f>
        <v>#REF!</v>
      </c>
      <c r="C26" s="173" t="e">
        <f>VLOOKUP(A26,#REF!,9,FALSE)</f>
        <v>#REF!</v>
      </c>
      <c r="D26" s="174"/>
      <c r="E26" s="127">
        <f t="shared" si="0"/>
        <v>4</v>
      </c>
      <c r="G26" s="158"/>
      <c r="H26" s="397" t="s">
        <v>168</v>
      </c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</row>
    <row r="27" spans="1:23" x14ac:dyDescent="0.3">
      <c r="A27" s="171" t="s">
        <v>155</v>
      </c>
      <c r="B27" s="172" t="e">
        <f>VLOOKUP(A27,#REF!,4,FALSE)</f>
        <v>#REF!</v>
      </c>
      <c r="C27" s="173" t="e">
        <f>VLOOKUP(A27,#REF!,9,FALSE)</f>
        <v>#REF!</v>
      </c>
      <c r="D27" s="174"/>
      <c r="E27" s="127">
        <f t="shared" si="0"/>
        <v>3</v>
      </c>
      <c r="G27" s="158"/>
      <c r="H27" s="397" t="s">
        <v>169</v>
      </c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</row>
    <row r="28" spans="1:23" x14ac:dyDescent="0.3">
      <c r="A28" s="171" t="s">
        <v>170</v>
      </c>
      <c r="B28" s="172" t="e">
        <f>VLOOKUP(A28,#REF!,4,FALSE)</f>
        <v>#REF!</v>
      </c>
      <c r="C28" s="173" t="e">
        <f>VLOOKUP(A28,#REF!,9,FALSE)</f>
        <v>#REF!</v>
      </c>
      <c r="D28" s="184" t="s">
        <v>171</v>
      </c>
      <c r="E28" s="183">
        <f t="shared" si="0"/>
        <v>0</v>
      </c>
      <c r="G28" s="158"/>
      <c r="H28" s="397" t="s">
        <v>172</v>
      </c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</row>
    <row r="29" spans="1:23" x14ac:dyDescent="0.3">
      <c r="A29" s="171" t="s">
        <v>141</v>
      </c>
      <c r="B29" s="172" t="e">
        <f>VLOOKUP(A29,#REF!,4,FALSE)</f>
        <v>#REF!</v>
      </c>
      <c r="C29" s="173" t="e">
        <f>VLOOKUP(A29,#REF!,9,FALSE)</f>
        <v>#REF!</v>
      </c>
      <c r="D29" s="174"/>
      <c r="E29" s="127">
        <f t="shared" si="0"/>
        <v>4</v>
      </c>
      <c r="G29" s="158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</row>
    <row r="30" spans="1:23" x14ac:dyDescent="0.3">
      <c r="A30" s="175" t="s">
        <v>148</v>
      </c>
      <c r="B30" s="176" t="e">
        <f>VLOOKUP(A30,#REF!,4,FALSE)</f>
        <v>#REF!</v>
      </c>
      <c r="C30" s="177" t="e">
        <f>VLOOKUP(A30,#REF!,9,FALSE)</f>
        <v>#REF!</v>
      </c>
      <c r="D30" s="178"/>
      <c r="E30" s="127">
        <f t="shared" si="0"/>
        <v>4</v>
      </c>
      <c r="G30" s="158"/>
    </row>
    <row r="31" spans="1:23" x14ac:dyDescent="0.3">
      <c r="A31" s="175" t="s">
        <v>140</v>
      </c>
      <c r="B31" s="176" t="e">
        <f>VLOOKUP(A31,#REF!,4,FALSE)</f>
        <v>#REF!</v>
      </c>
      <c r="C31" s="219" t="e">
        <f>VLOOKUP(A31,#REF!,9,FALSE)</f>
        <v>#REF!</v>
      </c>
      <c r="D31" s="178"/>
      <c r="E31" s="127">
        <f t="shared" si="0"/>
        <v>4</v>
      </c>
    </row>
    <row r="32" spans="1:23" x14ac:dyDescent="0.3">
      <c r="A32" s="175" t="s">
        <v>133</v>
      </c>
      <c r="B32" s="176" t="e">
        <f>VLOOKUP(A32,#REF!,4,FALSE)</f>
        <v>#REF!</v>
      </c>
      <c r="C32" s="177" t="e">
        <f>VLOOKUP(A32,#REF!,9,FALSE)</f>
        <v>#REF!</v>
      </c>
      <c r="D32" s="178"/>
      <c r="E32" s="127">
        <f t="shared" si="0"/>
        <v>4</v>
      </c>
    </row>
    <row r="33" spans="1:5" x14ac:dyDescent="0.3">
      <c r="A33" s="175" t="s">
        <v>139</v>
      </c>
      <c r="B33" s="176" t="e">
        <f>VLOOKUP(A33,#REF!,4,FALSE)</f>
        <v>#REF!</v>
      </c>
      <c r="C33" s="219" t="e">
        <f>VLOOKUP(A33,#REF!,9,FALSE)</f>
        <v>#REF!</v>
      </c>
      <c r="D33" s="178"/>
      <c r="E33" s="127">
        <f t="shared" si="0"/>
        <v>4</v>
      </c>
    </row>
  </sheetData>
  <mergeCells count="19">
    <mergeCell ref="J21:K21"/>
    <mergeCell ref="L21:M21"/>
    <mergeCell ref="N21:U21"/>
    <mergeCell ref="H26:W26"/>
    <mergeCell ref="H27:W27"/>
    <mergeCell ref="H28:W28"/>
    <mergeCell ref="H29:W29"/>
    <mergeCell ref="H23:W23"/>
    <mergeCell ref="H24:W24"/>
    <mergeCell ref="H25:W25"/>
    <mergeCell ref="A2:D2"/>
    <mergeCell ref="A10:D10"/>
    <mergeCell ref="A18:D18"/>
    <mergeCell ref="G4:I5"/>
    <mergeCell ref="J4:W4"/>
    <mergeCell ref="J5:P5"/>
    <mergeCell ref="Q5:R5"/>
    <mergeCell ref="S5:U5"/>
    <mergeCell ref="P1:S2"/>
  </mergeCells>
  <pageMargins left="0.25" right="0.25" top="0.75" bottom="0.75" header="0.3" footer="0.3"/>
  <pageSetup paperSize="8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9" filterMode="1"/>
  <dimension ref="A1:U185"/>
  <sheetViews>
    <sheetView workbookViewId="0">
      <pane ySplit="1" topLeftCell="A3" activePane="bottomLeft" state="frozen"/>
      <selection pane="bottomLeft" sqref="A1:U182"/>
    </sheetView>
  </sheetViews>
  <sheetFormatPr defaultColWidth="9.109375" defaultRowHeight="14.4" x14ac:dyDescent="0.3"/>
  <cols>
    <col min="1" max="1" width="20.109375" customWidth="1"/>
    <col min="2" max="2" width="39.5546875" customWidth="1"/>
    <col min="3" max="3" width="5.6640625" style="46" customWidth="1"/>
    <col min="4" max="4" width="11.109375" style="46" customWidth="1"/>
    <col min="5" max="5" width="10.6640625" style="46" customWidth="1"/>
    <col min="6" max="6" width="10.5546875" style="46" customWidth="1"/>
    <col min="7" max="7" width="15.33203125" style="46" customWidth="1"/>
    <col min="8" max="8" width="24.88671875" customWidth="1"/>
    <col min="9" max="9" width="35.33203125" customWidth="1"/>
    <col min="10" max="10" width="9"/>
    <col min="11" max="11" width="7.88671875" style="48" customWidth="1"/>
    <col min="12" max="12" width="17.5546875" style="48" customWidth="1"/>
    <col min="13" max="13" width="12.88671875" style="48" customWidth="1"/>
    <col min="14" max="14" width="12" style="48" customWidth="1"/>
    <col min="15" max="15" width="40" customWidth="1"/>
    <col min="16" max="16" width="14.44140625" customWidth="1"/>
    <col min="17" max="20" width="9.109375" style="46"/>
  </cols>
  <sheetData>
    <row r="1" spans="1:21" ht="15" thickBot="1" x14ac:dyDescent="0.35">
      <c r="A1" s="42" t="s">
        <v>173</v>
      </c>
      <c r="B1" s="42" t="s">
        <v>174</v>
      </c>
      <c r="C1" s="45" t="s">
        <v>175</v>
      </c>
      <c r="D1" s="62" t="s">
        <v>176</v>
      </c>
      <c r="E1" s="62" t="s">
        <v>177</v>
      </c>
      <c r="F1" s="62" t="s">
        <v>178</v>
      </c>
      <c r="G1" s="45" t="s">
        <v>179</v>
      </c>
      <c r="H1" s="42" t="s">
        <v>180</v>
      </c>
      <c r="I1" s="42" t="s">
        <v>181</v>
      </c>
      <c r="J1" s="42" t="s">
        <v>182</v>
      </c>
      <c r="K1" s="47" t="s">
        <v>183</v>
      </c>
      <c r="L1" s="47" t="s">
        <v>184</v>
      </c>
      <c r="M1" s="47" t="s">
        <v>185</v>
      </c>
      <c r="N1" s="47" t="s">
        <v>186</v>
      </c>
      <c r="O1" s="50" t="s">
        <v>187</v>
      </c>
      <c r="P1" s="42" t="s">
        <v>119</v>
      </c>
      <c r="Q1" s="45" t="s">
        <v>188</v>
      </c>
      <c r="R1" s="45" t="s">
        <v>189</v>
      </c>
      <c r="S1" s="45" t="s">
        <v>190</v>
      </c>
      <c r="T1" s="45" t="s">
        <v>191</v>
      </c>
      <c r="U1" t="s">
        <v>192</v>
      </c>
    </row>
    <row r="2" spans="1:21" hidden="1" x14ac:dyDescent="0.3">
      <c r="A2" s="84" t="s">
        <v>193</v>
      </c>
      <c r="B2" s="85" t="s">
        <v>194</v>
      </c>
      <c r="C2" s="86" t="s">
        <v>195</v>
      </c>
      <c r="D2" s="87" t="s">
        <v>199</v>
      </c>
      <c r="E2" s="88" t="s">
        <v>200</v>
      </c>
      <c r="F2" s="88" t="s">
        <v>201</v>
      </c>
      <c r="G2" s="89" t="s">
        <v>196</v>
      </c>
      <c r="H2" s="90" t="e">
        <f>VLOOKUP(Pécs!$B$5,Pécs!#REF!,13,FALSE)</f>
        <v>#REF!</v>
      </c>
      <c r="I2" s="90" t="e">
        <f>VLOOKUP(Pécs!$B$5,Pécs!#REF!,4,FALSE)</f>
        <v>#REF!</v>
      </c>
      <c r="J2" s="90">
        <v>2</v>
      </c>
      <c r="K2" s="107">
        <f xml:space="preserve"> WEEKNUM(Pécs!$A$5,1) - WEEKNUM(E2,1) + 1</f>
        <v>2</v>
      </c>
      <c r="L2" s="91">
        <f>WEEKDAY(Pécs!$A$5,2)</f>
        <v>5</v>
      </c>
      <c r="M2" s="91" t="str">
        <f>LEFT(Pécs!$B$4,5)</f>
        <v>09:00</v>
      </c>
      <c r="N2" s="91" t="str">
        <f>RIGHT(Pécs!$B$4,5)</f>
        <v>10:15</v>
      </c>
      <c r="O2" s="92" t="e">
        <f>VLOOKUP(Pécs!$B$5,Pécs!#REF!,15,FALSE) &amp; "{" &amp; VLOOKUP(Pécs!$B$5,Pécs!#REF!,13,FALSE) &amp; "}"</f>
        <v>#REF!</v>
      </c>
      <c r="P2" s="90" t="str">
        <f>"KTK-" &amp; Pécs!$C$5</f>
        <v>KTK-</v>
      </c>
      <c r="Q2" s="86"/>
      <c r="R2" s="86" t="s">
        <v>198</v>
      </c>
      <c r="S2" s="86" t="s">
        <v>197</v>
      </c>
      <c r="T2" s="93" t="s">
        <v>197</v>
      </c>
      <c r="U2" s="87" t="s">
        <v>198</v>
      </c>
    </row>
    <row r="3" spans="1:21" x14ac:dyDescent="0.3">
      <c r="A3" s="94" t="s">
        <v>193</v>
      </c>
      <c r="B3" s="95" t="s">
        <v>194</v>
      </c>
      <c r="C3" s="87" t="s">
        <v>195</v>
      </c>
      <c r="D3" s="87" t="s">
        <v>199</v>
      </c>
      <c r="E3" s="88" t="s">
        <v>200</v>
      </c>
      <c r="F3" s="88" t="s">
        <v>201</v>
      </c>
      <c r="G3" s="88" t="s">
        <v>196</v>
      </c>
      <c r="H3" s="92" t="e">
        <f>VLOOKUP(Pécs!$D$5,Pécs!#REF!,13,FALSE)</f>
        <v>#REF!</v>
      </c>
      <c r="I3" s="92" t="e">
        <f>VLOOKUP(Pécs!$D$5,Pécs!#REF!,4,FALSE)</f>
        <v>#REF!</v>
      </c>
      <c r="J3" s="92">
        <v>2</v>
      </c>
      <c r="K3" s="96">
        <f xml:space="preserve"> WEEKNUM(Pécs!$A$5,1) - WEEKNUM(E3,1) + 1</f>
        <v>2</v>
      </c>
      <c r="L3" s="97">
        <f>WEEKDAY(Pécs!$A$5,2)</f>
        <v>5</v>
      </c>
      <c r="M3" s="97" t="str">
        <f>LEFT(Pécs!$D$4,5)</f>
        <v>10:30</v>
      </c>
      <c r="N3" s="97" t="str">
        <f>RIGHT(Pécs!$D$4,5)</f>
        <v>11:45</v>
      </c>
      <c r="O3" s="92" t="e">
        <f>VLOOKUP(Pécs!$D$5,Pécs!#REF!,15,FALSE) &amp; "{" &amp; VLOOKUP(Pécs!$D$5,Pécs!#REF!,13,FALSE) &amp; "}"</f>
        <v>#REF!</v>
      </c>
      <c r="P3" s="92" t="str">
        <f>"KTK-" &amp; Pécs!$E$5</f>
        <v>KTK-</v>
      </c>
      <c r="Q3" s="87"/>
      <c r="R3" s="87" t="s">
        <v>198</v>
      </c>
      <c r="S3" s="87" t="s">
        <v>197</v>
      </c>
      <c r="T3" s="98" t="s">
        <v>197</v>
      </c>
      <c r="U3" s="87" t="s">
        <v>198</v>
      </c>
    </row>
    <row r="4" spans="1:21" x14ac:dyDescent="0.3">
      <c r="A4" s="94" t="s">
        <v>193</v>
      </c>
      <c r="B4" s="95" t="s">
        <v>194</v>
      </c>
      <c r="C4" s="87" t="s">
        <v>195</v>
      </c>
      <c r="D4" s="87" t="s">
        <v>199</v>
      </c>
      <c r="E4" s="88" t="s">
        <v>200</v>
      </c>
      <c r="F4" s="88" t="s">
        <v>201</v>
      </c>
      <c r="G4" s="88" t="s">
        <v>196</v>
      </c>
      <c r="H4" s="92" t="e">
        <f>VLOOKUP(Pécs!$F$5,Pécs!#REF!,13,FALSE)</f>
        <v>#REF!</v>
      </c>
      <c r="I4" s="92" t="e">
        <f>VLOOKUP(Pécs!$F$5,Pécs!#REF!,4,FALSE)</f>
        <v>#REF!</v>
      </c>
      <c r="J4" s="92">
        <v>2</v>
      </c>
      <c r="K4" s="96">
        <f xml:space="preserve"> WEEKNUM(Pécs!$A$5,1) - WEEKNUM(E4,1) + 1</f>
        <v>2</v>
      </c>
      <c r="L4" s="97">
        <f>WEEKDAY(Pécs!$A$5,2)</f>
        <v>5</v>
      </c>
      <c r="M4" s="97" t="str">
        <f>LEFT(Pécs!$F$4,5)</f>
        <v>12:30</v>
      </c>
      <c r="N4" s="97" t="str">
        <f>RIGHT(Pécs!$F$4,5)</f>
        <v>13:45</v>
      </c>
      <c r="O4" s="92" t="e">
        <f>VLOOKUP(Pécs!$F$5,Pécs!#REF!,15,FALSE) &amp; "{" &amp; VLOOKUP(Pécs!$F$5,Pécs!#REF!,13,FALSE) &amp; "}"</f>
        <v>#REF!</v>
      </c>
      <c r="P4" s="92" t="str">
        <f>"KTK-" &amp; Pécs!$G$5</f>
        <v>KTK-</v>
      </c>
      <c r="Q4" s="87"/>
      <c r="R4" s="87" t="s">
        <v>198</v>
      </c>
      <c r="S4" s="87" t="s">
        <v>197</v>
      </c>
      <c r="T4" s="98" t="s">
        <v>197</v>
      </c>
      <c r="U4" s="87" t="s">
        <v>198</v>
      </c>
    </row>
    <row r="5" spans="1:21" x14ac:dyDescent="0.3">
      <c r="A5" s="94" t="s">
        <v>193</v>
      </c>
      <c r="B5" s="95" t="s">
        <v>194</v>
      </c>
      <c r="C5" s="87" t="s">
        <v>195</v>
      </c>
      <c r="D5" s="87" t="s">
        <v>199</v>
      </c>
      <c r="E5" s="88" t="s">
        <v>200</v>
      </c>
      <c r="F5" s="88" t="s">
        <v>201</v>
      </c>
      <c r="G5" s="88" t="s">
        <v>196</v>
      </c>
      <c r="H5" s="92" t="e">
        <f>VLOOKUP(Pécs!$H$5,Pécs!#REF!,13,FALSE)</f>
        <v>#REF!</v>
      </c>
      <c r="I5" s="92" t="e">
        <f>VLOOKUP(Pécs!$H$5,Pécs!#REF!,4,FALSE)</f>
        <v>#REF!</v>
      </c>
      <c r="J5" s="92">
        <v>2</v>
      </c>
      <c r="K5" s="96">
        <f xml:space="preserve"> WEEKNUM(Pécs!$A$5,1) - WEEKNUM(E5,1) + 1</f>
        <v>2</v>
      </c>
      <c r="L5" s="97">
        <f>WEEKDAY(Pécs!$A$5,2)</f>
        <v>5</v>
      </c>
      <c r="M5" s="97" t="str">
        <f>LEFT(Pécs!$H$4,5)</f>
        <v>14:00</v>
      </c>
      <c r="N5" s="97" t="str">
        <f>RIGHT(Pécs!$H$4,5)</f>
        <v>15:15</v>
      </c>
      <c r="O5" s="92" t="e">
        <f>VLOOKUP(Pécs!$H$5,Pécs!#REF!,15,FALSE) &amp; "{" &amp; VLOOKUP(Pécs!$H$5,Pécs!#REF!,13,FALSE) &amp; "}"</f>
        <v>#REF!</v>
      </c>
      <c r="P5" s="92" t="str">
        <f>"KTK-" &amp; Pécs!$I$5</f>
        <v>KTK-</v>
      </c>
      <c r="Q5" s="87"/>
      <c r="R5" s="87" t="s">
        <v>198</v>
      </c>
      <c r="S5" s="87" t="s">
        <v>197</v>
      </c>
      <c r="T5" s="98" t="s">
        <v>197</v>
      </c>
      <c r="U5" s="87" t="s">
        <v>198</v>
      </c>
    </row>
    <row r="6" spans="1:21" x14ac:dyDescent="0.3">
      <c r="A6" s="94" t="s">
        <v>193</v>
      </c>
      <c r="B6" s="95" t="s">
        <v>194</v>
      </c>
      <c r="C6" s="87" t="s">
        <v>195</v>
      </c>
      <c r="D6" s="87" t="s">
        <v>199</v>
      </c>
      <c r="E6" s="88" t="s">
        <v>200</v>
      </c>
      <c r="F6" s="88" t="s">
        <v>201</v>
      </c>
      <c r="G6" s="88" t="s">
        <v>196</v>
      </c>
      <c r="H6" s="92" t="e">
        <f>VLOOKUP(Pécs!$J$5,Pécs!#REF!,13,FALSE)</f>
        <v>#REF!</v>
      </c>
      <c r="I6" s="92" t="e">
        <f>VLOOKUP(Pécs!$J$5,Pécs!#REF!,4,FALSE)</f>
        <v>#REF!</v>
      </c>
      <c r="J6" s="92">
        <v>2</v>
      </c>
      <c r="K6" s="96">
        <f xml:space="preserve"> WEEKNUM(Pécs!$A$5,1) - WEEKNUM(E6,1) + 1</f>
        <v>2</v>
      </c>
      <c r="L6" s="97">
        <f>WEEKDAY(Pécs!$A$5,2)</f>
        <v>5</v>
      </c>
      <c r="M6" s="97" t="str">
        <f>LEFT(Pécs!$J$4,5)</f>
        <v>15:30</v>
      </c>
      <c r="N6" s="97" t="str">
        <f>RIGHT(Pécs!$J$4,5)</f>
        <v>16:45</v>
      </c>
      <c r="O6" s="92" t="e">
        <f>VLOOKUP(Pécs!$J$5,Pécs!#REF!,15,FALSE) &amp; "{" &amp; VLOOKUP(Pécs!$J$5,Pécs!#REF!,13,FALSE) &amp; "}"</f>
        <v>#REF!</v>
      </c>
      <c r="P6" s="92" t="str">
        <f>"KTK-" &amp; Pécs!$K$5</f>
        <v>KTK-</v>
      </c>
      <c r="Q6" s="87"/>
      <c r="R6" s="87" t="s">
        <v>198</v>
      </c>
      <c r="S6" s="87" t="s">
        <v>197</v>
      </c>
      <c r="T6" s="98" t="s">
        <v>197</v>
      </c>
      <c r="U6" s="87" t="s">
        <v>198</v>
      </c>
    </row>
    <row r="7" spans="1:21" ht="15" thickBot="1" x14ac:dyDescent="0.35">
      <c r="A7" s="94" t="s">
        <v>193</v>
      </c>
      <c r="B7" s="95" t="s">
        <v>194</v>
      </c>
      <c r="C7" s="87" t="s">
        <v>195</v>
      </c>
      <c r="D7" s="87" t="s">
        <v>199</v>
      </c>
      <c r="E7" s="88" t="s">
        <v>200</v>
      </c>
      <c r="F7" s="88" t="s">
        <v>201</v>
      </c>
      <c r="G7" s="88" t="s">
        <v>196</v>
      </c>
      <c r="H7" s="92" t="e">
        <f>VLOOKUP(Pécs!$L$5,Pécs!#REF!,13,FALSE)</f>
        <v>#REF!</v>
      </c>
      <c r="I7" s="92" t="e">
        <f>VLOOKUP(Pécs!$L$5,Pécs!#REF!,4,FALSE)</f>
        <v>#REF!</v>
      </c>
      <c r="J7" s="92">
        <v>2</v>
      </c>
      <c r="K7" s="96">
        <f xml:space="preserve"> WEEKNUM(Pécs!$A$5,1) - WEEKNUM(E7,1) + 1</f>
        <v>2</v>
      </c>
      <c r="L7" s="97">
        <f>WEEKDAY(Pécs!$A$5,2)</f>
        <v>5</v>
      </c>
      <c r="M7" s="97" t="str">
        <f>LEFT(Pécs!$L$4,5)</f>
        <v>17:00</v>
      </c>
      <c r="N7" s="97" t="str">
        <f>RIGHT(Pécs!$L$4,5)</f>
        <v>18:15</v>
      </c>
      <c r="O7" s="92" t="e">
        <f>VLOOKUP(Pécs!$L$5,Pécs!#REF!,15,FALSE) &amp; "{" &amp; VLOOKUP(Pécs!$L$5,Pécs!#REF!,13,FALSE) &amp; "}"</f>
        <v>#REF!</v>
      </c>
      <c r="P7" s="92" t="str">
        <f>"KTK-" &amp; Pécs!$M$5</f>
        <v>KTK-</v>
      </c>
      <c r="Q7" s="87"/>
      <c r="R7" s="87" t="s">
        <v>198</v>
      </c>
      <c r="S7" s="87" t="s">
        <v>197</v>
      </c>
      <c r="T7" s="98" t="s">
        <v>197</v>
      </c>
      <c r="U7" s="87" t="s">
        <v>198</v>
      </c>
    </row>
    <row r="8" spans="1:21" ht="15" hidden="1" thickBot="1" x14ac:dyDescent="0.35">
      <c r="A8" s="94" t="s">
        <v>193</v>
      </c>
      <c r="B8" s="95" t="s">
        <v>194</v>
      </c>
      <c r="C8" s="87" t="s">
        <v>195</v>
      </c>
      <c r="D8" s="87" t="s">
        <v>199</v>
      </c>
      <c r="E8" s="88" t="s">
        <v>200</v>
      </c>
      <c r="F8" s="88" t="s">
        <v>201</v>
      </c>
      <c r="G8" s="88" t="s">
        <v>196</v>
      </c>
      <c r="H8" s="92" t="e">
        <f>VLOOKUP(Pécs!$N$5,Pécs!#REF!,13,FALSE)</f>
        <v>#REF!</v>
      </c>
      <c r="I8" s="92" t="e">
        <f>VLOOKUP(Pécs!$N$5,Pécs!#REF!,4,FALSE)</f>
        <v>#REF!</v>
      </c>
      <c r="J8" s="92">
        <v>2</v>
      </c>
      <c r="K8" s="96">
        <f xml:space="preserve"> WEEKNUM(Pécs!$A$5,1) - WEEKNUM(E8,1) + 1</f>
        <v>2</v>
      </c>
      <c r="L8" s="97">
        <f>WEEKDAY(Pécs!$A$5,2)</f>
        <v>5</v>
      </c>
      <c r="M8" s="97" t="str">
        <f>LEFT(Pécs!$N$4,5)</f>
        <v/>
      </c>
      <c r="N8" s="97" t="str">
        <f>RIGHT(Pécs!$N$4,5)</f>
        <v/>
      </c>
      <c r="O8" s="92" t="e">
        <f>VLOOKUP(Pécs!$N$5,Pécs!#REF!,15,FALSE) &amp; "{" &amp; VLOOKUP(Pécs!$N$5,Pécs!#REF!,13,FALSE) &amp; "}"</f>
        <v>#REF!</v>
      </c>
      <c r="P8" s="92" t="str">
        <f>"KTK-" &amp; Pécs!$O$5</f>
        <v>KTK-</v>
      </c>
      <c r="Q8" s="87"/>
      <c r="R8" s="87" t="s">
        <v>198</v>
      </c>
      <c r="S8" s="87" t="s">
        <v>197</v>
      </c>
      <c r="T8" s="98" t="s">
        <v>197</v>
      </c>
      <c r="U8" s="87" t="s">
        <v>198</v>
      </c>
    </row>
    <row r="9" spans="1:21" ht="15" hidden="1" thickBot="1" x14ac:dyDescent="0.35">
      <c r="A9" s="99" t="s">
        <v>193</v>
      </c>
      <c r="B9" s="100" t="s">
        <v>194</v>
      </c>
      <c r="C9" s="101" t="s">
        <v>195</v>
      </c>
      <c r="D9" s="101" t="s">
        <v>199</v>
      </c>
      <c r="E9" s="102" t="s">
        <v>200</v>
      </c>
      <c r="F9" s="102" t="s">
        <v>201</v>
      </c>
      <c r="G9" s="102" t="s">
        <v>196</v>
      </c>
      <c r="H9" s="103" t="e">
        <f>VLOOKUP(Pécs!#REF!,Pécs!#REF!,13,FALSE)</f>
        <v>#REF!</v>
      </c>
      <c r="I9" s="103" t="e">
        <f>VLOOKUP(Pécs!#REF!,Pécs!#REF!,4,FALSE)</f>
        <v>#REF!</v>
      </c>
      <c r="J9" s="103">
        <v>2</v>
      </c>
      <c r="K9" s="104">
        <f xml:space="preserve"> WEEKNUM(Pécs!$A$5,1) - WEEKNUM(E9,1) + 1</f>
        <v>2</v>
      </c>
      <c r="L9" s="105">
        <f>WEEKDAY(Pécs!$A$5,2)</f>
        <v>5</v>
      </c>
      <c r="M9" s="105" t="e">
        <f>LEFT(Pécs!#REF!,5)</f>
        <v>#REF!</v>
      </c>
      <c r="N9" s="105" t="e">
        <f>RIGHT(Pécs!#REF!,5)</f>
        <v>#REF!</v>
      </c>
      <c r="O9" s="103" t="e">
        <f>VLOOKUP(Pécs!#REF!,Pécs!#REF!,15,FALSE) &amp; "{" &amp; VLOOKUP(Pécs!#REF!,Pécs!#REF!,13,FALSE) &amp; "}"</f>
        <v>#REF!</v>
      </c>
      <c r="P9" s="103" t="e">
        <f>"KTK-" &amp; Pécs!#REF!</f>
        <v>#REF!</v>
      </c>
      <c r="Q9" s="101"/>
      <c r="R9" s="101" t="s">
        <v>198</v>
      </c>
      <c r="S9" s="101" t="s">
        <v>197</v>
      </c>
      <c r="T9" s="106" t="s">
        <v>197</v>
      </c>
      <c r="U9" s="87" t="s">
        <v>198</v>
      </c>
    </row>
    <row r="10" spans="1:21" x14ac:dyDescent="0.3">
      <c r="A10" s="84" t="s">
        <v>193</v>
      </c>
      <c r="B10" s="85" t="s">
        <v>194</v>
      </c>
      <c r="C10" s="86" t="s">
        <v>195</v>
      </c>
      <c r="D10" s="87" t="s">
        <v>199</v>
      </c>
      <c r="E10" s="88" t="s">
        <v>200</v>
      </c>
      <c r="F10" s="88" t="s">
        <v>201</v>
      </c>
      <c r="G10" s="89" t="s">
        <v>196</v>
      </c>
      <c r="H10" s="90" t="e">
        <f>VLOOKUP(Pécs!$B$6,Pécs!#REF!,13,FALSE)</f>
        <v>#REF!</v>
      </c>
      <c r="I10" s="90" t="e">
        <f>VLOOKUP(Pécs!$B$6,Pécs!#REF!,4,FALSE)</f>
        <v>#REF!</v>
      </c>
      <c r="J10" s="90">
        <v>2</v>
      </c>
      <c r="K10" s="107">
        <f xml:space="preserve"> WEEKNUM(Pécs!$A$6,1) - WEEKNUM(E10,1) + 1</f>
        <v>2</v>
      </c>
      <c r="L10" s="91">
        <f>WEEKDAY(Pécs!$A$6,2)</f>
        <v>6</v>
      </c>
      <c r="M10" s="91" t="str">
        <f>LEFT(Pécs!$B$4,5)</f>
        <v>09:00</v>
      </c>
      <c r="N10" s="91" t="str">
        <f>RIGHT(Pécs!$B$4,5)</f>
        <v>10:15</v>
      </c>
      <c r="O10" s="92" t="e">
        <f>VLOOKUP(Pécs!$B$6,Pécs!#REF!,15,FALSE) &amp; "{" &amp; VLOOKUP(Pécs!$B$6,Pécs!#REF!,13,FALSE) &amp; "}"</f>
        <v>#REF!</v>
      </c>
      <c r="P10" s="90" t="str">
        <f>"KTK-" &amp; Pécs!$C$6</f>
        <v>KTK-</v>
      </c>
      <c r="Q10" s="86"/>
      <c r="R10" s="86" t="s">
        <v>198</v>
      </c>
      <c r="S10" s="86" t="s">
        <v>197</v>
      </c>
      <c r="T10" s="93" t="s">
        <v>197</v>
      </c>
      <c r="U10" s="87" t="s">
        <v>198</v>
      </c>
    </row>
    <row r="11" spans="1:21" x14ac:dyDescent="0.3">
      <c r="A11" s="94" t="s">
        <v>193</v>
      </c>
      <c r="B11" s="95" t="s">
        <v>194</v>
      </c>
      <c r="C11" s="87" t="s">
        <v>195</v>
      </c>
      <c r="D11" s="87" t="s">
        <v>199</v>
      </c>
      <c r="E11" s="88" t="s">
        <v>200</v>
      </c>
      <c r="F11" s="88" t="s">
        <v>201</v>
      </c>
      <c r="G11" s="88" t="s">
        <v>196</v>
      </c>
      <c r="H11" s="92" t="e">
        <f>VLOOKUP(Pécs!$D$6,Pécs!#REF!,13,FALSE)</f>
        <v>#REF!</v>
      </c>
      <c r="I11" s="92" t="e">
        <f>VLOOKUP(Pécs!$D$6,Pécs!#REF!,4,FALSE)</f>
        <v>#REF!</v>
      </c>
      <c r="J11" s="92">
        <v>2</v>
      </c>
      <c r="K11" s="96">
        <f xml:space="preserve"> WEEKNUM(Pécs!$A$6,1) - WEEKNUM(E11,1) + 1</f>
        <v>2</v>
      </c>
      <c r="L11" s="97">
        <f>WEEKDAY(Pécs!$A$6,2)</f>
        <v>6</v>
      </c>
      <c r="M11" s="97" t="str">
        <f>LEFT(Pécs!$D$4,5)</f>
        <v>10:30</v>
      </c>
      <c r="N11" s="97" t="str">
        <f>RIGHT(Pécs!$D$4,5)</f>
        <v>11:45</v>
      </c>
      <c r="O11" s="92" t="e">
        <f>VLOOKUP(Pécs!$D$6,Pécs!#REF!,15,FALSE) &amp; "{" &amp; VLOOKUP(Pécs!$D$6,Pécs!#REF!,13,FALSE) &amp; "}"</f>
        <v>#REF!</v>
      </c>
      <c r="P11" s="92" t="str">
        <f>"KTK-" &amp; Pécs!$E$6</f>
        <v>KTK-</v>
      </c>
      <c r="Q11" s="87"/>
      <c r="R11" s="87" t="s">
        <v>198</v>
      </c>
      <c r="S11" s="87" t="s">
        <v>197</v>
      </c>
      <c r="T11" s="98" t="s">
        <v>197</v>
      </c>
      <c r="U11" s="87" t="s">
        <v>198</v>
      </c>
    </row>
    <row r="12" spans="1:21" ht="15" thickBot="1" x14ac:dyDescent="0.35">
      <c r="A12" s="94" t="s">
        <v>193</v>
      </c>
      <c r="B12" s="95" t="s">
        <v>194</v>
      </c>
      <c r="C12" s="87" t="s">
        <v>195</v>
      </c>
      <c r="D12" s="87" t="s">
        <v>199</v>
      </c>
      <c r="E12" s="88" t="s">
        <v>200</v>
      </c>
      <c r="F12" s="88" t="s">
        <v>201</v>
      </c>
      <c r="G12" s="88" t="s">
        <v>196</v>
      </c>
      <c r="H12" s="92" t="e">
        <f>VLOOKUP(Pécs!$F$6,Pécs!#REF!,13,FALSE)</f>
        <v>#REF!</v>
      </c>
      <c r="I12" s="92" t="e">
        <f>VLOOKUP(Pécs!$F$6,Pécs!#REF!,4,FALSE)</f>
        <v>#REF!</v>
      </c>
      <c r="J12" s="92">
        <v>2</v>
      </c>
      <c r="K12" s="96">
        <f xml:space="preserve"> WEEKNUM(Pécs!$A$6,1) - WEEKNUM(E12,1) + 1</f>
        <v>2</v>
      </c>
      <c r="L12" s="97">
        <f>WEEKDAY(Pécs!$A$6,2)</f>
        <v>6</v>
      </c>
      <c r="M12" s="97" t="str">
        <f>LEFT(Pécs!$F$4,5)</f>
        <v>12:30</v>
      </c>
      <c r="N12" s="97" t="str">
        <f>RIGHT(Pécs!$F$4,5)</f>
        <v>13:45</v>
      </c>
      <c r="O12" s="92" t="e">
        <f>VLOOKUP(Pécs!$F$6,Pécs!#REF!,15,FALSE) &amp; "{" &amp; VLOOKUP(Pécs!$F$6,Pécs!#REF!,13,FALSE) &amp; "}"</f>
        <v>#REF!</v>
      </c>
      <c r="P12" s="92" t="str">
        <f>"KTK-" &amp; Pécs!$G$6</f>
        <v>KTK-</v>
      </c>
      <c r="Q12" s="87"/>
      <c r="R12" s="87" t="s">
        <v>198</v>
      </c>
      <c r="S12" s="87" t="s">
        <v>197</v>
      </c>
      <c r="T12" s="98" t="s">
        <v>197</v>
      </c>
      <c r="U12" s="87" t="s">
        <v>198</v>
      </c>
    </row>
    <row r="13" spans="1:21" ht="15" hidden="1" thickBot="1" x14ac:dyDescent="0.35">
      <c r="A13" s="94" t="s">
        <v>193</v>
      </c>
      <c r="B13" s="95" t="s">
        <v>194</v>
      </c>
      <c r="C13" s="87" t="s">
        <v>195</v>
      </c>
      <c r="D13" s="87" t="s">
        <v>199</v>
      </c>
      <c r="E13" s="88" t="s">
        <v>200</v>
      </c>
      <c r="F13" s="88" t="s">
        <v>201</v>
      </c>
      <c r="G13" s="88" t="s">
        <v>196</v>
      </c>
      <c r="H13" s="92" t="e">
        <f>VLOOKUP(Pécs!$H$6,Pécs!#REF!,13,FALSE)</f>
        <v>#REF!</v>
      </c>
      <c r="I13" s="92" t="e">
        <f>VLOOKUP(Pécs!$H$6,Pécs!#REF!,4,FALSE)</f>
        <v>#REF!</v>
      </c>
      <c r="J13" s="92">
        <v>2</v>
      </c>
      <c r="K13" s="96">
        <f xml:space="preserve"> WEEKNUM(Pécs!$A$6,1) - WEEKNUM(E13,1) + 1</f>
        <v>2</v>
      </c>
      <c r="L13" s="97">
        <f>WEEKDAY(Pécs!$A$6,2)</f>
        <v>6</v>
      </c>
      <c r="M13" s="97" t="str">
        <f>LEFT(Pécs!$H$4,5)</f>
        <v>14:00</v>
      </c>
      <c r="N13" s="97" t="str">
        <f>RIGHT(Pécs!$H$4,5)</f>
        <v>15:15</v>
      </c>
      <c r="O13" s="92" t="e">
        <f>VLOOKUP(Pécs!$H$6,Pécs!#REF!,15,FALSE) &amp; "{" &amp; VLOOKUP(Pécs!$H$6,Pécs!#REF!,13,FALSE) &amp; "}"</f>
        <v>#REF!</v>
      </c>
      <c r="P13" s="92" t="str">
        <f>"KTK-" &amp; Pécs!$I$6</f>
        <v>KTK-</v>
      </c>
      <c r="Q13" s="87"/>
      <c r="R13" s="87" t="s">
        <v>198</v>
      </c>
      <c r="S13" s="87" t="s">
        <v>197</v>
      </c>
      <c r="T13" s="98" t="s">
        <v>197</v>
      </c>
      <c r="U13" s="87" t="s">
        <v>198</v>
      </c>
    </row>
    <row r="14" spans="1:21" ht="15" hidden="1" thickBot="1" x14ac:dyDescent="0.35">
      <c r="A14" s="94" t="s">
        <v>193</v>
      </c>
      <c r="B14" s="95" t="s">
        <v>194</v>
      </c>
      <c r="C14" s="87" t="s">
        <v>195</v>
      </c>
      <c r="D14" s="87" t="s">
        <v>199</v>
      </c>
      <c r="E14" s="88" t="s">
        <v>200</v>
      </c>
      <c r="F14" s="88" t="s">
        <v>201</v>
      </c>
      <c r="G14" s="88" t="s">
        <v>196</v>
      </c>
      <c r="H14" s="92" t="e">
        <f>VLOOKUP(Pécs!$J$6,Pécs!#REF!,13,FALSE)</f>
        <v>#REF!</v>
      </c>
      <c r="I14" s="92" t="e">
        <f>VLOOKUP(Pécs!$J$6,Pécs!#REF!,4,FALSE)</f>
        <v>#REF!</v>
      </c>
      <c r="J14" s="92">
        <v>2</v>
      </c>
      <c r="K14" s="96">
        <f xml:space="preserve"> WEEKNUM(Pécs!$A$6,1) - WEEKNUM(E14,1) + 1</f>
        <v>2</v>
      </c>
      <c r="L14" s="97">
        <f>WEEKDAY(Pécs!$A$6,2)</f>
        <v>6</v>
      </c>
      <c r="M14" s="97" t="str">
        <f>LEFT(Pécs!$J$4,5)</f>
        <v>15:30</v>
      </c>
      <c r="N14" s="97" t="str">
        <f>RIGHT(Pécs!$J$4,5)</f>
        <v>16:45</v>
      </c>
      <c r="O14" s="92" t="e">
        <f>VLOOKUP(Pécs!$J$6,Pécs!#REF!,15,FALSE) &amp; "{" &amp; VLOOKUP(Pécs!$J$6,Pécs!#REF!,13,FALSE) &amp; "}"</f>
        <v>#REF!</v>
      </c>
      <c r="P14" s="92" t="str">
        <f>"KTK-" &amp; Pécs!$K$6</f>
        <v>KTK-</v>
      </c>
      <c r="Q14" s="87"/>
      <c r="R14" s="87" t="s">
        <v>198</v>
      </c>
      <c r="S14" s="87" t="s">
        <v>197</v>
      </c>
      <c r="T14" s="98" t="s">
        <v>197</v>
      </c>
      <c r="U14" s="87" t="s">
        <v>198</v>
      </c>
    </row>
    <row r="15" spans="1:21" ht="15" hidden="1" thickBot="1" x14ac:dyDescent="0.35">
      <c r="A15" s="94" t="s">
        <v>193</v>
      </c>
      <c r="B15" s="95" t="s">
        <v>194</v>
      </c>
      <c r="C15" s="87" t="s">
        <v>195</v>
      </c>
      <c r="D15" s="87" t="s">
        <v>199</v>
      </c>
      <c r="E15" s="88" t="s">
        <v>200</v>
      </c>
      <c r="F15" s="88" t="s">
        <v>201</v>
      </c>
      <c r="G15" s="88" t="s">
        <v>196</v>
      </c>
      <c r="H15" s="92" t="e">
        <f>VLOOKUP(Pécs!$L$6,Pécs!#REF!,13,FALSE)</f>
        <v>#REF!</v>
      </c>
      <c r="I15" s="92" t="e">
        <f>VLOOKUP(Pécs!$L$6,Pécs!#REF!,4,FALSE)</f>
        <v>#REF!</v>
      </c>
      <c r="J15" s="92">
        <v>2</v>
      </c>
      <c r="K15" s="96">
        <f xml:space="preserve"> WEEKNUM(Pécs!$A$6,1) - WEEKNUM(E15,1) + 1</f>
        <v>2</v>
      </c>
      <c r="L15" s="97">
        <f>WEEKDAY(Pécs!$A$6,2)</f>
        <v>6</v>
      </c>
      <c r="M15" s="97" t="str">
        <f>LEFT(Pécs!$L$4,5)</f>
        <v>17:00</v>
      </c>
      <c r="N15" s="97" t="str">
        <f>RIGHT(Pécs!$L$4,5)</f>
        <v>18:15</v>
      </c>
      <c r="O15" s="92" t="e">
        <f>VLOOKUP(Pécs!$L$6,Pécs!#REF!,15,FALSE) &amp; "{" &amp; VLOOKUP(Pécs!$L$6,Pécs!#REF!,13,FALSE) &amp; "}"</f>
        <v>#REF!</v>
      </c>
      <c r="P15" s="92" t="str">
        <f>"KTK-" &amp; Pécs!$M$6</f>
        <v>KTK-</v>
      </c>
      <c r="Q15" s="87"/>
      <c r="R15" s="87" t="s">
        <v>198</v>
      </c>
      <c r="S15" s="87" t="s">
        <v>197</v>
      </c>
      <c r="T15" s="98" t="s">
        <v>197</v>
      </c>
      <c r="U15" s="87" t="s">
        <v>198</v>
      </c>
    </row>
    <row r="16" spans="1:21" ht="15" hidden="1" thickBot="1" x14ac:dyDescent="0.35">
      <c r="A16" s="94" t="s">
        <v>193</v>
      </c>
      <c r="B16" s="95" t="s">
        <v>194</v>
      </c>
      <c r="C16" s="87" t="s">
        <v>195</v>
      </c>
      <c r="D16" s="87" t="s">
        <v>199</v>
      </c>
      <c r="E16" s="88" t="s">
        <v>200</v>
      </c>
      <c r="F16" s="88" t="s">
        <v>201</v>
      </c>
      <c r="G16" s="88" t="s">
        <v>196</v>
      </c>
      <c r="H16" s="92" t="e">
        <f>VLOOKUP(Pécs!$N$6,Pécs!#REF!,13,FALSE)</f>
        <v>#REF!</v>
      </c>
      <c r="I16" s="92" t="e">
        <f>VLOOKUP(Pécs!$N$6,Pécs!#REF!,4,FALSE)</f>
        <v>#REF!</v>
      </c>
      <c r="J16" s="92">
        <v>2</v>
      </c>
      <c r="K16" s="96">
        <f xml:space="preserve"> WEEKNUM(Pécs!$A$6,1) - WEEKNUM(E16,1) + 1</f>
        <v>2</v>
      </c>
      <c r="L16" s="97">
        <f>WEEKDAY(Pécs!$A$6,2)</f>
        <v>6</v>
      </c>
      <c r="M16" s="97" t="str">
        <f>LEFT(Pécs!$N$4,5)</f>
        <v/>
      </c>
      <c r="N16" s="97" t="str">
        <f>RIGHT(Pécs!$N$4,5)</f>
        <v/>
      </c>
      <c r="O16" s="92" t="e">
        <f>VLOOKUP(Pécs!$N$6,Pécs!#REF!,15,FALSE) &amp; "{" &amp; VLOOKUP(Pécs!$N$6,Pécs!#REF!,13,FALSE) &amp; "}"</f>
        <v>#REF!</v>
      </c>
      <c r="P16" s="92" t="str">
        <f>"KTK-" &amp; Pécs!$O$6</f>
        <v>KTK-</v>
      </c>
      <c r="Q16" s="87"/>
      <c r="R16" s="87" t="s">
        <v>198</v>
      </c>
      <c r="S16" s="87" t="s">
        <v>197</v>
      </c>
      <c r="T16" s="98" t="s">
        <v>197</v>
      </c>
      <c r="U16" s="87" t="s">
        <v>198</v>
      </c>
    </row>
    <row r="17" spans="1:21" ht="15" hidden="1" thickBot="1" x14ac:dyDescent="0.35">
      <c r="A17" s="99" t="s">
        <v>193</v>
      </c>
      <c r="B17" s="100" t="s">
        <v>194</v>
      </c>
      <c r="C17" s="101" t="s">
        <v>195</v>
      </c>
      <c r="D17" s="101" t="s">
        <v>199</v>
      </c>
      <c r="E17" s="102" t="s">
        <v>200</v>
      </c>
      <c r="F17" s="102" t="s">
        <v>201</v>
      </c>
      <c r="G17" s="102" t="s">
        <v>196</v>
      </c>
      <c r="H17" s="103" t="e">
        <f>VLOOKUP(Pécs!#REF!,Pécs!#REF!,13,FALSE)</f>
        <v>#REF!</v>
      </c>
      <c r="I17" s="103" t="e">
        <f>VLOOKUP(Pécs!#REF!,Pécs!#REF!,4,FALSE)</f>
        <v>#REF!</v>
      </c>
      <c r="J17" s="103">
        <v>2</v>
      </c>
      <c r="K17" s="104">
        <f xml:space="preserve"> WEEKNUM(Pécs!$A$6,1) - WEEKNUM(E17,1) + 1</f>
        <v>2</v>
      </c>
      <c r="L17" s="105">
        <f>WEEKDAY(Pécs!$A$6,2)</f>
        <v>6</v>
      </c>
      <c r="M17" s="105" t="e">
        <f>LEFT(Pécs!#REF!,5)</f>
        <v>#REF!</v>
      </c>
      <c r="N17" s="105" t="e">
        <f>RIGHT(Pécs!#REF!,5)</f>
        <v>#REF!</v>
      </c>
      <c r="O17" s="103" t="e">
        <f>VLOOKUP(Pécs!#REF!,Pécs!#REF!,15,FALSE) &amp; "{" &amp; VLOOKUP(Pécs!#REF!,Pécs!#REF!,13,FALSE) &amp; "}"</f>
        <v>#REF!</v>
      </c>
      <c r="P17" s="103" t="e">
        <f>"KTK-" &amp; Pécs!#REF!</f>
        <v>#REF!</v>
      </c>
      <c r="Q17" s="101"/>
      <c r="R17" s="101" t="s">
        <v>198</v>
      </c>
      <c r="S17" s="101" t="s">
        <v>197</v>
      </c>
      <c r="T17" s="106" t="s">
        <v>197</v>
      </c>
      <c r="U17" s="87" t="s">
        <v>198</v>
      </c>
    </row>
    <row r="18" spans="1:21" x14ac:dyDescent="0.3">
      <c r="A18" s="84" t="s">
        <v>193</v>
      </c>
      <c r="B18" s="85" t="s">
        <v>194</v>
      </c>
      <c r="C18" s="86" t="s">
        <v>195</v>
      </c>
      <c r="D18" s="87" t="s">
        <v>199</v>
      </c>
      <c r="E18" s="88" t="s">
        <v>200</v>
      </c>
      <c r="F18" s="88" t="s">
        <v>201</v>
      </c>
      <c r="G18" s="89" t="s">
        <v>196</v>
      </c>
      <c r="H18" s="90" t="e">
        <f>VLOOKUP(Pécs!$B$7,Pécs!#REF!,13,FALSE)</f>
        <v>#REF!</v>
      </c>
      <c r="I18" s="90" t="e">
        <f>VLOOKUP(Pécs!$B$7,Pécs!#REF!,4,FALSE)</f>
        <v>#REF!</v>
      </c>
      <c r="J18" s="90">
        <v>2</v>
      </c>
      <c r="K18" s="107">
        <f xml:space="preserve"> WEEKNUM(Pécs!$A$7,1) - WEEKNUM(E18,1) + 1</f>
        <v>4</v>
      </c>
      <c r="L18" s="91">
        <f>WEEKDAY(Pécs!$A$7,2)</f>
        <v>5</v>
      </c>
      <c r="M18" s="91" t="str">
        <f>LEFT(Pécs!$B$4,5)</f>
        <v>09:00</v>
      </c>
      <c r="N18" s="91" t="str">
        <f>RIGHT(Pécs!$B$4,5)</f>
        <v>10:15</v>
      </c>
      <c r="O18" s="92" t="e">
        <f>VLOOKUP(Pécs!$B$7,Pécs!#REF!,15,FALSE) &amp; "{" &amp; VLOOKUP(Pécs!$B$7,Pécs!#REF!,13,FALSE) &amp; "}"</f>
        <v>#REF!</v>
      </c>
      <c r="P18" s="90" t="str">
        <f>"KTK-" &amp; Pécs!$C$7</f>
        <v>KTK-</v>
      </c>
      <c r="Q18" s="86"/>
      <c r="R18" s="86" t="s">
        <v>198</v>
      </c>
      <c r="S18" s="86" t="s">
        <v>197</v>
      </c>
      <c r="T18" s="93" t="s">
        <v>197</v>
      </c>
      <c r="U18" s="87" t="s">
        <v>198</v>
      </c>
    </row>
    <row r="19" spans="1:21" x14ac:dyDescent="0.3">
      <c r="A19" s="94" t="s">
        <v>193</v>
      </c>
      <c r="B19" s="95" t="s">
        <v>194</v>
      </c>
      <c r="C19" s="87" t="s">
        <v>195</v>
      </c>
      <c r="D19" s="87" t="s">
        <v>199</v>
      </c>
      <c r="E19" s="88" t="s">
        <v>200</v>
      </c>
      <c r="F19" s="88" t="s">
        <v>201</v>
      </c>
      <c r="G19" s="88" t="s">
        <v>196</v>
      </c>
      <c r="H19" s="92" t="e">
        <f>VLOOKUP(Pécs!$D$7,Pécs!#REF!,13,FALSE)</f>
        <v>#REF!</v>
      </c>
      <c r="I19" s="92" t="e">
        <f>VLOOKUP(Pécs!$D$7,Pécs!#REF!,4,FALSE)</f>
        <v>#REF!</v>
      </c>
      <c r="J19" s="92">
        <v>2</v>
      </c>
      <c r="K19" s="96">
        <f xml:space="preserve"> WEEKNUM(Pécs!$A$7,1) - WEEKNUM(E19,1) + 1</f>
        <v>4</v>
      </c>
      <c r="L19" s="97">
        <f>WEEKDAY(Pécs!$A$7,2)</f>
        <v>5</v>
      </c>
      <c r="M19" s="97" t="str">
        <f>LEFT(Pécs!$D$4,5)</f>
        <v>10:30</v>
      </c>
      <c r="N19" s="97" t="str">
        <f>RIGHT(Pécs!$D$4,5)</f>
        <v>11:45</v>
      </c>
      <c r="O19" s="92" t="e">
        <f>VLOOKUP(Pécs!$D$7,Pécs!#REF!,15,FALSE) &amp; "{" &amp; VLOOKUP(Pécs!$D$7,Pécs!#REF!,13,FALSE) &amp; "}"</f>
        <v>#REF!</v>
      </c>
      <c r="P19" s="92" t="str">
        <f>"KTK-" &amp; Pécs!$E$7</f>
        <v>KTK-</v>
      </c>
      <c r="Q19" s="87"/>
      <c r="R19" s="87" t="s">
        <v>198</v>
      </c>
      <c r="S19" s="87" t="s">
        <v>197</v>
      </c>
      <c r="T19" s="98" t="s">
        <v>197</v>
      </c>
      <c r="U19" s="87" t="s">
        <v>198</v>
      </c>
    </row>
    <row r="20" spans="1:21" x14ac:dyDescent="0.3">
      <c r="A20" s="94" t="s">
        <v>193</v>
      </c>
      <c r="B20" s="95" t="s">
        <v>194</v>
      </c>
      <c r="C20" s="87" t="s">
        <v>195</v>
      </c>
      <c r="D20" s="87" t="s">
        <v>199</v>
      </c>
      <c r="E20" s="88" t="s">
        <v>200</v>
      </c>
      <c r="F20" s="88" t="s">
        <v>201</v>
      </c>
      <c r="G20" s="88" t="s">
        <v>196</v>
      </c>
      <c r="H20" s="92" t="e">
        <f>VLOOKUP(Pécs!$F$7,Pécs!#REF!,13,FALSE)</f>
        <v>#REF!</v>
      </c>
      <c r="I20" s="92" t="e">
        <f>VLOOKUP(Pécs!$F$7,Pécs!#REF!,4,FALSE)</f>
        <v>#REF!</v>
      </c>
      <c r="J20" s="92">
        <v>2</v>
      </c>
      <c r="K20" s="96">
        <f xml:space="preserve"> WEEKNUM(Pécs!$A$7,1) - WEEKNUM(E20,1) + 1</f>
        <v>4</v>
      </c>
      <c r="L20" s="97">
        <f>WEEKDAY(Pécs!$A$7,2)</f>
        <v>5</v>
      </c>
      <c r="M20" s="97" t="str">
        <f>LEFT(Pécs!$F$4,5)</f>
        <v>12:30</v>
      </c>
      <c r="N20" s="97" t="str">
        <f>RIGHT(Pécs!$F$4,5)</f>
        <v>13:45</v>
      </c>
      <c r="O20" s="92" t="e">
        <f>VLOOKUP(Pécs!$F$7,Pécs!#REF!,15,FALSE) &amp; "{" &amp; VLOOKUP(Pécs!$F$7,Pécs!#REF!,13,FALSE) &amp; "}"</f>
        <v>#REF!</v>
      </c>
      <c r="P20" s="92" t="str">
        <f>"KTK-" &amp; Pécs!$G$7</f>
        <v>KTK-</v>
      </c>
      <c r="Q20" s="87"/>
      <c r="R20" s="87" t="s">
        <v>198</v>
      </c>
      <c r="S20" s="87" t="s">
        <v>197</v>
      </c>
      <c r="T20" s="98" t="s">
        <v>197</v>
      </c>
      <c r="U20" s="87" t="s">
        <v>198</v>
      </c>
    </row>
    <row r="21" spans="1:21" x14ac:dyDescent="0.3">
      <c r="A21" s="94" t="s">
        <v>193</v>
      </c>
      <c r="B21" s="95" t="s">
        <v>194</v>
      </c>
      <c r="C21" s="87" t="s">
        <v>195</v>
      </c>
      <c r="D21" s="87" t="s">
        <v>199</v>
      </c>
      <c r="E21" s="88" t="s">
        <v>200</v>
      </c>
      <c r="F21" s="88" t="s">
        <v>201</v>
      </c>
      <c r="G21" s="88" t="s">
        <v>196</v>
      </c>
      <c r="H21" s="92" t="e">
        <f>VLOOKUP(Pécs!$H$7,Pécs!#REF!,13,FALSE)</f>
        <v>#REF!</v>
      </c>
      <c r="I21" s="92" t="e">
        <f>VLOOKUP(Pécs!$H$7,Pécs!#REF!,4,FALSE)</f>
        <v>#REF!</v>
      </c>
      <c r="J21" s="92">
        <v>2</v>
      </c>
      <c r="K21" s="96">
        <f xml:space="preserve"> WEEKNUM(Pécs!$A$7,1) - WEEKNUM(E21,1) + 1</f>
        <v>4</v>
      </c>
      <c r="L21" s="97">
        <f>WEEKDAY(Pécs!$A$7,2)</f>
        <v>5</v>
      </c>
      <c r="M21" s="97" t="str">
        <f>LEFT(Pécs!$H$4,5)</f>
        <v>14:00</v>
      </c>
      <c r="N21" s="97" t="str">
        <f>RIGHT(Pécs!$H$4,5)</f>
        <v>15:15</v>
      </c>
      <c r="O21" s="92" t="e">
        <f>VLOOKUP(Pécs!$H$7,Pécs!#REF!,15,FALSE) &amp; "{" &amp; VLOOKUP(Pécs!$H$7,Pécs!#REF!,13,FALSE) &amp; "}"</f>
        <v>#REF!</v>
      </c>
      <c r="P21" s="92" t="str">
        <f>"KTK-" &amp; Pécs!$I$7</f>
        <v>KTK-</v>
      </c>
      <c r="Q21" s="87"/>
      <c r="R21" s="87" t="s">
        <v>198</v>
      </c>
      <c r="S21" s="87" t="s">
        <v>197</v>
      </c>
      <c r="T21" s="98" t="s">
        <v>197</v>
      </c>
      <c r="U21" s="87" t="s">
        <v>198</v>
      </c>
    </row>
    <row r="22" spans="1:21" x14ac:dyDescent="0.3">
      <c r="A22" s="94" t="s">
        <v>193</v>
      </c>
      <c r="B22" s="95" t="s">
        <v>194</v>
      </c>
      <c r="C22" s="87" t="s">
        <v>195</v>
      </c>
      <c r="D22" s="87" t="s">
        <v>199</v>
      </c>
      <c r="E22" s="88" t="s">
        <v>200</v>
      </c>
      <c r="F22" s="88" t="s">
        <v>201</v>
      </c>
      <c r="G22" s="88" t="s">
        <v>196</v>
      </c>
      <c r="H22" s="92" t="e">
        <f>VLOOKUP(Pécs!$J$7,Pécs!#REF!,13,FALSE)</f>
        <v>#REF!</v>
      </c>
      <c r="I22" s="92" t="e">
        <f>VLOOKUP(Pécs!$J$7,Pécs!#REF!,4,FALSE)</f>
        <v>#REF!</v>
      </c>
      <c r="J22" s="92">
        <v>2</v>
      </c>
      <c r="K22" s="96">
        <f xml:space="preserve"> WEEKNUM(Pécs!$A$7,1) - WEEKNUM(E22,1) + 1</f>
        <v>4</v>
      </c>
      <c r="L22" s="97">
        <f>WEEKDAY(Pécs!$A$7,2)</f>
        <v>5</v>
      </c>
      <c r="M22" s="97" t="str">
        <f>LEFT(Pécs!$J$4,5)</f>
        <v>15:30</v>
      </c>
      <c r="N22" s="97" t="str">
        <f>RIGHT(Pécs!$J$4,5)</f>
        <v>16:45</v>
      </c>
      <c r="O22" s="92" t="e">
        <f>VLOOKUP(Pécs!$J$7,Pécs!#REF!,15,FALSE) &amp; "{" &amp; VLOOKUP(Pécs!$J$7,Pécs!#REF!,13,FALSE) &amp; "}"</f>
        <v>#REF!</v>
      </c>
      <c r="P22" s="92" t="str">
        <f>"KTK-" &amp; Pécs!$K$7</f>
        <v>KTK-</v>
      </c>
      <c r="Q22" s="87"/>
      <c r="R22" s="87" t="s">
        <v>198</v>
      </c>
      <c r="S22" s="87" t="s">
        <v>197</v>
      </c>
      <c r="T22" s="98" t="s">
        <v>197</v>
      </c>
      <c r="U22" s="87" t="s">
        <v>198</v>
      </c>
    </row>
    <row r="23" spans="1:21" ht="15" thickBot="1" x14ac:dyDescent="0.35">
      <c r="A23" s="94" t="s">
        <v>193</v>
      </c>
      <c r="B23" s="95" t="s">
        <v>194</v>
      </c>
      <c r="C23" s="87" t="s">
        <v>195</v>
      </c>
      <c r="D23" s="87" t="s">
        <v>199</v>
      </c>
      <c r="E23" s="88" t="s">
        <v>200</v>
      </c>
      <c r="F23" s="88" t="s">
        <v>201</v>
      </c>
      <c r="G23" s="88" t="s">
        <v>196</v>
      </c>
      <c r="H23" s="92" t="e">
        <f>VLOOKUP(Pécs!$L$7,Pécs!#REF!,13,FALSE)</f>
        <v>#REF!</v>
      </c>
      <c r="I23" s="92" t="e">
        <f>VLOOKUP(Pécs!$L$7,Pécs!#REF!,4,FALSE)</f>
        <v>#REF!</v>
      </c>
      <c r="J23" s="92">
        <v>2</v>
      </c>
      <c r="K23" s="96">
        <f xml:space="preserve"> WEEKNUM(Pécs!$A$7,1) - WEEKNUM(E23,1) + 1</f>
        <v>4</v>
      </c>
      <c r="L23" s="97">
        <f>WEEKDAY(Pécs!$A$7,2)</f>
        <v>5</v>
      </c>
      <c r="M23" s="97" t="str">
        <f>LEFT(Pécs!$L$4,5)</f>
        <v>17:00</v>
      </c>
      <c r="N23" s="97" t="str">
        <f>RIGHT(Pécs!$L$4,5)</f>
        <v>18:15</v>
      </c>
      <c r="O23" s="92" t="e">
        <f>VLOOKUP(Pécs!$L$7,Pécs!#REF!,15,FALSE) &amp; "{" &amp; VLOOKUP(Pécs!$L$7,Pécs!#REF!,13,FALSE) &amp; "}"</f>
        <v>#REF!</v>
      </c>
      <c r="P23" s="92" t="str">
        <f>"KTK-" &amp; Pécs!$M$7</f>
        <v>KTK-</v>
      </c>
      <c r="Q23" s="87"/>
      <c r="R23" s="87" t="s">
        <v>198</v>
      </c>
      <c r="S23" s="87" t="s">
        <v>197</v>
      </c>
      <c r="T23" s="98" t="s">
        <v>197</v>
      </c>
      <c r="U23" s="87" t="s">
        <v>198</v>
      </c>
    </row>
    <row r="24" spans="1:21" ht="15" hidden="1" thickBot="1" x14ac:dyDescent="0.35">
      <c r="A24" s="94" t="s">
        <v>193</v>
      </c>
      <c r="B24" s="95" t="s">
        <v>194</v>
      </c>
      <c r="C24" s="87" t="s">
        <v>195</v>
      </c>
      <c r="D24" s="87" t="s">
        <v>199</v>
      </c>
      <c r="E24" s="88" t="s">
        <v>200</v>
      </c>
      <c r="F24" s="88" t="s">
        <v>201</v>
      </c>
      <c r="G24" s="88" t="s">
        <v>196</v>
      </c>
      <c r="H24" s="92" t="e">
        <f>VLOOKUP(Pécs!$N$7,Pécs!#REF!,13,FALSE)</f>
        <v>#REF!</v>
      </c>
      <c r="I24" s="92" t="e">
        <f>VLOOKUP(Pécs!$N$7,Pécs!#REF!,4,FALSE)</f>
        <v>#REF!</v>
      </c>
      <c r="J24" s="92">
        <v>2</v>
      </c>
      <c r="K24" s="96">
        <f xml:space="preserve"> WEEKNUM(Pécs!$A$7,1) - WEEKNUM(E24,1) + 1</f>
        <v>4</v>
      </c>
      <c r="L24" s="97">
        <f>WEEKDAY(Pécs!$A$7,2)</f>
        <v>5</v>
      </c>
      <c r="M24" s="97" t="str">
        <f>LEFT(Pécs!$N$4,5)</f>
        <v/>
      </c>
      <c r="N24" s="97" t="str">
        <f>RIGHT(Pécs!$N$4,5)</f>
        <v/>
      </c>
      <c r="O24" s="92" t="e">
        <f>VLOOKUP(Pécs!$N$7,Pécs!#REF!,15,FALSE) &amp; "{" &amp; VLOOKUP(Pécs!$N$7,Pécs!#REF!,13,FALSE) &amp; "}"</f>
        <v>#REF!</v>
      </c>
      <c r="P24" s="92" t="str">
        <f>"KTK-" &amp; Pécs!$O$7</f>
        <v>KTK-</v>
      </c>
      <c r="Q24" s="87"/>
      <c r="R24" s="87" t="s">
        <v>198</v>
      </c>
      <c r="S24" s="87" t="s">
        <v>197</v>
      </c>
      <c r="T24" s="98" t="s">
        <v>197</v>
      </c>
      <c r="U24" s="87" t="s">
        <v>198</v>
      </c>
    </row>
    <row r="25" spans="1:21" ht="15" hidden="1" thickBot="1" x14ac:dyDescent="0.35">
      <c r="A25" s="99" t="s">
        <v>193</v>
      </c>
      <c r="B25" s="100" t="s">
        <v>194</v>
      </c>
      <c r="C25" s="101" t="s">
        <v>195</v>
      </c>
      <c r="D25" s="101" t="s">
        <v>199</v>
      </c>
      <c r="E25" s="102" t="s">
        <v>200</v>
      </c>
      <c r="F25" s="102" t="s">
        <v>201</v>
      </c>
      <c r="G25" s="102" t="s">
        <v>196</v>
      </c>
      <c r="H25" s="103" t="e">
        <f>VLOOKUP(Pécs!#REF!,Pécs!#REF!,13,FALSE)</f>
        <v>#REF!</v>
      </c>
      <c r="I25" s="103" t="e">
        <f>VLOOKUP(Pécs!#REF!,Pécs!#REF!,4,FALSE)</f>
        <v>#REF!</v>
      </c>
      <c r="J25" s="103">
        <v>2</v>
      </c>
      <c r="K25" s="104">
        <f xml:space="preserve"> WEEKNUM(Pécs!$A$7,1) - WEEKNUM(E25,1) + 1</f>
        <v>4</v>
      </c>
      <c r="L25" s="105">
        <f>WEEKDAY(Pécs!$A$7,2)</f>
        <v>5</v>
      </c>
      <c r="M25" s="105" t="e">
        <f>LEFT(Pécs!#REF!,5)</f>
        <v>#REF!</v>
      </c>
      <c r="N25" s="105" t="e">
        <f>RIGHT(Pécs!#REF!,5)</f>
        <v>#REF!</v>
      </c>
      <c r="O25" s="103" t="e">
        <f>VLOOKUP(Pécs!#REF!,Pécs!#REF!,15,FALSE) &amp; "{" &amp; VLOOKUP(Pécs!#REF!,Pécs!#REF!,13,FALSE) &amp; "}"</f>
        <v>#REF!</v>
      </c>
      <c r="P25" s="103" t="e">
        <f>"KTK-" &amp; Pécs!#REF!</f>
        <v>#REF!</v>
      </c>
      <c r="Q25" s="101"/>
      <c r="R25" s="101" t="s">
        <v>198</v>
      </c>
      <c r="S25" s="101" t="s">
        <v>197</v>
      </c>
      <c r="T25" s="106" t="s">
        <v>197</v>
      </c>
      <c r="U25" s="87" t="s">
        <v>198</v>
      </c>
    </row>
    <row r="26" spans="1:21" x14ac:dyDescent="0.3">
      <c r="A26" s="84" t="s">
        <v>193</v>
      </c>
      <c r="B26" s="85" t="s">
        <v>194</v>
      </c>
      <c r="C26" s="86" t="s">
        <v>195</v>
      </c>
      <c r="D26" s="87" t="s">
        <v>199</v>
      </c>
      <c r="E26" s="88" t="s">
        <v>200</v>
      </c>
      <c r="F26" s="88" t="s">
        <v>201</v>
      </c>
      <c r="G26" s="89" t="s">
        <v>196</v>
      </c>
      <c r="H26" s="90" t="e">
        <f>VLOOKUP(Pécs!$B$8,Pécs!#REF!,13,FALSE)</f>
        <v>#REF!</v>
      </c>
      <c r="I26" s="90" t="e">
        <f>VLOOKUP(Pécs!$B$8,Pécs!#REF!,4,FALSE)</f>
        <v>#REF!</v>
      </c>
      <c r="J26" s="90">
        <v>2</v>
      </c>
      <c r="K26" s="107">
        <f xml:space="preserve"> WEEKNUM(Pécs!$A$8,1) - WEEKNUM(E26,1) + 1</f>
        <v>4</v>
      </c>
      <c r="L26" s="91">
        <f>WEEKDAY(Pécs!$A$8,2)</f>
        <v>6</v>
      </c>
      <c r="M26" s="91" t="str">
        <f>LEFT(Pécs!$B$4,5)</f>
        <v>09:00</v>
      </c>
      <c r="N26" s="91" t="str">
        <f>RIGHT(Pécs!$B$4,5)</f>
        <v>10:15</v>
      </c>
      <c r="O26" s="92" t="e">
        <f>VLOOKUP(Pécs!$B$8,Pécs!#REF!,15,FALSE) &amp; "{" &amp; VLOOKUP(Pécs!$B$8,Pécs!#REF!,13,FALSE) &amp; "}"</f>
        <v>#REF!</v>
      </c>
      <c r="P26" s="90" t="str">
        <f>"KTK-" &amp; Pécs!$C$8</f>
        <v>KTK-</v>
      </c>
      <c r="Q26" s="86"/>
      <c r="R26" s="86" t="s">
        <v>198</v>
      </c>
      <c r="S26" s="86" t="s">
        <v>197</v>
      </c>
      <c r="T26" s="93" t="s">
        <v>197</v>
      </c>
      <c r="U26" s="87" t="s">
        <v>198</v>
      </c>
    </row>
    <row r="27" spans="1:21" x14ac:dyDescent="0.3">
      <c r="A27" s="94" t="s">
        <v>193</v>
      </c>
      <c r="B27" s="95" t="s">
        <v>194</v>
      </c>
      <c r="C27" s="87" t="s">
        <v>195</v>
      </c>
      <c r="D27" s="87" t="s">
        <v>199</v>
      </c>
      <c r="E27" s="88" t="s">
        <v>200</v>
      </c>
      <c r="F27" s="88" t="s">
        <v>201</v>
      </c>
      <c r="G27" s="88" t="s">
        <v>196</v>
      </c>
      <c r="H27" s="92" t="e">
        <f>VLOOKUP(Pécs!$D$8,Pécs!#REF!,13,FALSE)</f>
        <v>#REF!</v>
      </c>
      <c r="I27" s="92" t="e">
        <f>VLOOKUP(Pécs!$D$8,Pécs!#REF!,4,FALSE)</f>
        <v>#REF!</v>
      </c>
      <c r="J27" s="92">
        <v>2</v>
      </c>
      <c r="K27" s="96">
        <f xml:space="preserve"> WEEKNUM(Pécs!$A$8,1) - WEEKNUM(E27,1) + 1</f>
        <v>4</v>
      </c>
      <c r="L27" s="97">
        <f>WEEKDAY(Pécs!$A$8,2)</f>
        <v>6</v>
      </c>
      <c r="M27" s="97" t="str">
        <f>LEFT(Pécs!$D$4,5)</f>
        <v>10:30</v>
      </c>
      <c r="N27" s="97" t="str">
        <f>RIGHT(Pécs!$D$4,5)</f>
        <v>11:45</v>
      </c>
      <c r="O27" s="92" t="e">
        <f>VLOOKUP(Pécs!$D$8,Pécs!#REF!,15,FALSE) &amp; "{" &amp; VLOOKUP(Pécs!$D$8,Pécs!#REF!,13,FALSE) &amp; "}"</f>
        <v>#REF!</v>
      </c>
      <c r="P27" s="92" t="str">
        <f>"KTK-" &amp; Pécs!$E$8</f>
        <v>KTK-</v>
      </c>
      <c r="Q27" s="87"/>
      <c r="R27" s="87" t="s">
        <v>198</v>
      </c>
      <c r="S27" s="87" t="s">
        <v>197</v>
      </c>
      <c r="T27" s="98" t="s">
        <v>197</v>
      </c>
      <c r="U27" s="87" t="s">
        <v>198</v>
      </c>
    </row>
    <row r="28" spans="1:21" x14ac:dyDescent="0.3">
      <c r="A28" s="94" t="s">
        <v>193</v>
      </c>
      <c r="B28" s="95" t="s">
        <v>194</v>
      </c>
      <c r="C28" s="87" t="s">
        <v>195</v>
      </c>
      <c r="D28" s="87" t="s">
        <v>199</v>
      </c>
      <c r="E28" s="88" t="s">
        <v>200</v>
      </c>
      <c r="F28" s="88" t="s">
        <v>201</v>
      </c>
      <c r="G28" s="88" t="s">
        <v>196</v>
      </c>
      <c r="H28" s="92" t="e">
        <f>VLOOKUP(Pécs!$F$8,Pécs!#REF!,13,FALSE)</f>
        <v>#REF!</v>
      </c>
      <c r="I28" s="92" t="e">
        <f>VLOOKUP(Pécs!$F$8,Pécs!#REF!,4,FALSE)</f>
        <v>#REF!</v>
      </c>
      <c r="J28" s="92">
        <v>2</v>
      </c>
      <c r="K28" s="96">
        <f xml:space="preserve"> WEEKNUM(Pécs!$A$8,1) - WEEKNUM(E28,1) + 1</f>
        <v>4</v>
      </c>
      <c r="L28" s="97">
        <f>WEEKDAY(Pécs!$A$8,2)</f>
        <v>6</v>
      </c>
      <c r="M28" s="97" t="str">
        <f>LEFT(Pécs!$F$4,5)</f>
        <v>12:30</v>
      </c>
      <c r="N28" s="97" t="str">
        <f>RIGHT(Pécs!$F$4,5)</f>
        <v>13:45</v>
      </c>
      <c r="O28" s="92" t="e">
        <f>VLOOKUP(Pécs!$F$8,Pécs!#REF!,15,FALSE) &amp; "{" &amp; VLOOKUP(Pécs!$F$8,Pécs!#REF!,13,FALSE) &amp; "}"</f>
        <v>#REF!</v>
      </c>
      <c r="P28" s="92" t="str">
        <f>"KTK-" &amp; Pécs!$G$8</f>
        <v>KTK-</v>
      </c>
      <c r="Q28" s="87"/>
      <c r="R28" s="87" t="s">
        <v>198</v>
      </c>
      <c r="S28" s="87" t="s">
        <v>197</v>
      </c>
      <c r="T28" s="98" t="s">
        <v>197</v>
      </c>
      <c r="U28" s="87" t="s">
        <v>198</v>
      </c>
    </row>
    <row r="29" spans="1:21" x14ac:dyDescent="0.3">
      <c r="A29" s="94" t="s">
        <v>193</v>
      </c>
      <c r="B29" s="95" t="s">
        <v>194</v>
      </c>
      <c r="C29" s="87" t="s">
        <v>195</v>
      </c>
      <c r="D29" s="87" t="s">
        <v>199</v>
      </c>
      <c r="E29" s="88" t="s">
        <v>200</v>
      </c>
      <c r="F29" s="88" t="s">
        <v>201</v>
      </c>
      <c r="G29" s="88" t="s">
        <v>196</v>
      </c>
      <c r="H29" s="92" t="e">
        <f>VLOOKUP(Pécs!$H$8,Pécs!#REF!,13,FALSE)</f>
        <v>#REF!</v>
      </c>
      <c r="I29" s="92" t="e">
        <f>VLOOKUP(Pécs!$H$8,Pécs!#REF!,4,FALSE)</f>
        <v>#REF!</v>
      </c>
      <c r="J29" s="92">
        <v>2</v>
      </c>
      <c r="K29" s="96">
        <f xml:space="preserve"> WEEKNUM(Pécs!$A$8,1) - WEEKNUM(E29,1) + 1</f>
        <v>4</v>
      </c>
      <c r="L29" s="97">
        <f>WEEKDAY(Pécs!$A$8,2)</f>
        <v>6</v>
      </c>
      <c r="M29" s="97" t="str">
        <f>LEFT(Pécs!$H$4,5)</f>
        <v>14:00</v>
      </c>
      <c r="N29" s="97" t="str">
        <f>RIGHT(Pécs!$H$4,5)</f>
        <v>15:15</v>
      </c>
      <c r="O29" s="92" t="e">
        <f>VLOOKUP(Pécs!$H$8,Pécs!#REF!,15,FALSE) &amp; "{" &amp; VLOOKUP(Pécs!$H$8,Pécs!#REF!,13,FALSE) &amp; "}"</f>
        <v>#REF!</v>
      </c>
      <c r="P29" s="92" t="str">
        <f>"KTK-" &amp; Pécs!$I$8</f>
        <v>KTK-</v>
      </c>
      <c r="Q29" s="87"/>
      <c r="R29" s="87" t="s">
        <v>198</v>
      </c>
      <c r="S29" s="87" t="s">
        <v>197</v>
      </c>
      <c r="T29" s="98" t="s">
        <v>197</v>
      </c>
      <c r="U29" s="87" t="s">
        <v>198</v>
      </c>
    </row>
    <row r="30" spans="1:21" ht="15" thickBot="1" x14ac:dyDescent="0.35">
      <c r="A30" s="94" t="s">
        <v>193</v>
      </c>
      <c r="B30" s="95" t="s">
        <v>194</v>
      </c>
      <c r="C30" s="87" t="s">
        <v>195</v>
      </c>
      <c r="D30" s="87" t="s">
        <v>199</v>
      </c>
      <c r="E30" s="88" t="s">
        <v>200</v>
      </c>
      <c r="F30" s="88" t="s">
        <v>201</v>
      </c>
      <c r="G30" s="88" t="s">
        <v>196</v>
      </c>
      <c r="H30" s="92" t="e">
        <f>VLOOKUP(Pécs!$J$8,Pécs!#REF!,13,FALSE)</f>
        <v>#REF!</v>
      </c>
      <c r="I30" s="92" t="e">
        <f>VLOOKUP(Pécs!$J$8,Pécs!#REF!,4,FALSE)</f>
        <v>#REF!</v>
      </c>
      <c r="J30" s="92">
        <v>2</v>
      </c>
      <c r="K30" s="96">
        <f xml:space="preserve"> WEEKNUM(Pécs!$A$8,1) - WEEKNUM(E30,1) + 1</f>
        <v>4</v>
      </c>
      <c r="L30" s="97">
        <f>WEEKDAY(Pécs!$A$8,2)</f>
        <v>6</v>
      </c>
      <c r="M30" s="97" t="str">
        <f>LEFT(Pécs!$J$4,5)</f>
        <v>15:30</v>
      </c>
      <c r="N30" s="97" t="str">
        <f>RIGHT(Pécs!$J$4,5)</f>
        <v>16:45</v>
      </c>
      <c r="O30" s="92" t="e">
        <f>VLOOKUP(Pécs!$J$8,Pécs!#REF!,15,FALSE) &amp; "{" &amp; VLOOKUP(Pécs!$J$8,Pécs!#REF!,13,FALSE) &amp; "}"</f>
        <v>#REF!</v>
      </c>
      <c r="P30" s="92" t="str">
        <f>"KTK-" &amp; Pécs!$K$8</f>
        <v>KTK-</v>
      </c>
      <c r="Q30" s="87"/>
      <c r="R30" s="87" t="s">
        <v>198</v>
      </c>
      <c r="S30" s="87" t="s">
        <v>197</v>
      </c>
      <c r="T30" s="98" t="s">
        <v>197</v>
      </c>
      <c r="U30" s="87" t="s">
        <v>198</v>
      </c>
    </row>
    <row r="31" spans="1:21" ht="15" hidden="1" thickBot="1" x14ac:dyDescent="0.35">
      <c r="A31" s="94" t="s">
        <v>193</v>
      </c>
      <c r="B31" s="95" t="s">
        <v>194</v>
      </c>
      <c r="C31" s="87" t="s">
        <v>195</v>
      </c>
      <c r="D31" s="87" t="s">
        <v>199</v>
      </c>
      <c r="E31" s="88" t="s">
        <v>200</v>
      </c>
      <c r="F31" s="88" t="s">
        <v>201</v>
      </c>
      <c r="G31" s="88" t="s">
        <v>196</v>
      </c>
      <c r="H31" s="92" t="e">
        <f>VLOOKUP(Pécs!$L$8,Pécs!#REF!,13,FALSE)</f>
        <v>#REF!</v>
      </c>
      <c r="I31" s="92" t="e">
        <f>VLOOKUP(Pécs!$L$8,Pécs!#REF!,4,FALSE)</f>
        <v>#REF!</v>
      </c>
      <c r="J31" s="92">
        <v>2</v>
      </c>
      <c r="K31" s="96">
        <f xml:space="preserve"> WEEKNUM(Pécs!$A$8,1) - WEEKNUM(E31,1) + 1</f>
        <v>4</v>
      </c>
      <c r="L31" s="97">
        <f>WEEKDAY(Pécs!$A$8,2)</f>
        <v>6</v>
      </c>
      <c r="M31" s="97" t="str">
        <f>LEFT(Pécs!$L$4,5)</f>
        <v>17:00</v>
      </c>
      <c r="N31" s="97" t="str">
        <f>RIGHT(Pécs!$L$4,5)</f>
        <v>18:15</v>
      </c>
      <c r="O31" s="92" t="e">
        <f>VLOOKUP(Pécs!$L$8,Pécs!#REF!,15,FALSE) &amp; "{" &amp; VLOOKUP(Pécs!$L$8,Pécs!#REF!,13,FALSE) &amp; "}"</f>
        <v>#REF!</v>
      </c>
      <c r="P31" s="92" t="str">
        <f>"KTK-" &amp; Pécs!$M$8</f>
        <v>KTK-</v>
      </c>
      <c r="Q31" s="87"/>
      <c r="R31" s="87" t="s">
        <v>198</v>
      </c>
      <c r="S31" s="87" t="s">
        <v>197</v>
      </c>
      <c r="T31" s="98" t="s">
        <v>197</v>
      </c>
      <c r="U31" s="87" t="s">
        <v>198</v>
      </c>
    </row>
    <row r="32" spans="1:21" ht="15" hidden="1" thickBot="1" x14ac:dyDescent="0.35">
      <c r="A32" s="94" t="s">
        <v>193</v>
      </c>
      <c r="B32" s="95" t="s">
        <v>194</v>
      </c>
      <c r="C32" s="87" t="s">
        <v>195</v>
      </c>
      <c r="D32" s="87" t="s">
        <v>199</v>
      </c>
      <c r="E32" s="88" t="s">
        <v>200</v>
      </c>
      <c r="F32" s="88" t="s">
        <v>201</v>
      </c>
      <c r="G32" s="88" t="s">
        <v>196</v>
      </c>
      <c r="H32" s="92" t="e">
        <f>VLOOKUP(Pécs!$N$8,Pécs!#REF!,13,FALSE)</f>
        <v>#REF!</v>
      </c>
      <c r="I32" s="92" t="e">
        <f>VLOOKUP(Pécs!$N$8,Pécs!#REF!,4,FALSE)</f>
        <v>#REF!</v>
      </c>
      <c r="J32" s="92">
        <v>2</v>
      </c>
      <c r="K32" s="96">
        <f xml:space="preserve"> WEEKNUM(Pécs!$A$8,1) - WEEKNUM(E32,1) + 1</f>
        <v>4</v>
      </c>
      <c r="L32" s="97">
        <f>WEEKDAY(Pécs!$A$8,2)</f>
        <v>6</v>
      </c>
      <c r="M32" s="97" t="str">
        <f>LEFT(Pécs!$N$4,5)</f>
        <v/>
      </c>
      <c r="N32" s="97" t="str">
        <f>RIGHT(Pécs!$N$4,5)</f>
        <v/>
      </c>
      <c r="O32" s="92" t="e">
        <f>VLOOKUP(Pécs!$N$8,Pécs!#REF!,15,FALSE) &amp; "{" &amp; VLOOKUP(Pécs!$N$8,Pécs!#REF!,13,FALSE) &amp; "}"</f>
        <v>#REF!</v>
      </c>
      <c r="P32" s="92" t="str">
        <f>"KTK-" &amp; Pécs!$O$8</f>
        <v>KTK-</v>
      </c>
      <c r="Q32" s="87"/>
      <c r="R32" s="87" t="s">
        <v>198</v>
      </c>
      <c r="S32" s="87" t="s">
        <v>197</v>
      </c>
      <c r="T32" s="98" t="s">
        <v>197</v>
      </c>
      <c r="U32" s="87" t="s">
        <v>198</v>
      </c>
    </row>
    <row r="33" spans="1:21" ht="15" hidden="1" thickBot="1" x14ac:dyDescent="0.35">
      <c r="A33" s="99" t="s">
        <v>193</v>
      </c>
      <c r="B33" s="100" t="s">
        <v>194</v>
      </c>
      <c r="C33" s="101" t="s">
        <v>195</v>
      </c>
      <c r="D33" s="101" t="s">
        <v>199</v>
      </c>
      <c r="E33" s="102" t="s">
        <v>200</v>
      </c>
      <c r="F33" s="102" t="s">
        <v>201</v>
      </c>
      <c r="G33" s="102" t="s">
        <v>196</v>
      </c>
      <c r="H33" s="103" t="e">
        <f>VLOOKUP(Pécs!#REF!,Pécs!#REF!,13,FALSE)</f>
        <v>#REF!</v>
      </c>
      <c r="I33" s="103" t="e">
        <f>VLOOKUP(Pécs!#REF!,Pécs!#REF!,4,FALSE)</f>
        <v>#REF!</v>
      </c>
      <c r="J33" s="103">
        <v>2</v>
      </c>
      <c r="K33" s="104">
        <f xml:space="preserve"> WEEKNUM(Pécs!$A$8,1) - WEEKNUM(E33,1) + 1</f>
        <v>4</v>
      </c>
      <c r="L33" s="105">
        <f>WEEKDAY(Pécs!$A$8,2)</f>
        <v>6</v>
      </c>
      <c r="M33" s="105" t="e">
        <f>LEFT(Pécs!#REF!,5)</f>
        <v>#REF!</v>
      </c>
      <c r="N33" s="105" t="e">
        <f>RIGHT(Pécs!#REF!,5)</f>
        <v>#REF!</v>
      </c>
      <c r="O33" s="103" t="e">
        <f>VLOOKUP(Pécs!#REF!,Pécs!#REF!,15,FALSE) &amp; "{" &amp; VLOOKUP(Pécs!#REF!,Pécs!#REF!,13,FALSE) &amp; "}"</f>
        <v>#REF!</v>
      </c>
      <c r="P33" s="103" t="e">
        <f>"KTK-" &amp; Pécs!#REF!</f>
        <v>#REF!</v>
      </c>
      <c r="Q33" s="101"/>
      <c r="R33" s="101" t="s">
        <v>198</v>
      </c>
      <c r="S33" s="101" t="s">
        <v>197</v>
      </c>
      <c r="T33" s="106" t="s">
        <v>197</v>
      </c>
      <c r="U33" s="87" t="s">
        <v>198</v>
      </c>
    </row>
    <row r="34" spans="1:21" x14ac:dyDescent="0.3">
      <c r="A34" s="84" t="s">
        <v>193</v>
      </c>
      <c r="B34" s="85" t="s">
        <v>194</v>
      </c>
      <c r="C34" s="86" t="s">
        <v>195</v>
      </c>
      <c r="D34" s="87" t="s">
        <v>199</v>
      </c>
      <c r="E34" s="88" t="s">
        <v>200</v>
      </c>
      <c r="F34" s="88" t="s">
        <v>201</v>
      </c>
      <c r="G34" s="89" t="s">
        <v>196</v>
      </c>
      <c r="H34" s="90" t="e">
        <f>VLOOKUP(Pécs!$B$9,Pécs!#REF!,13,FALSE)</f>
        <v>#REF!</v>
      </c>
      <c r="I34" s="90" t="e">
        <f>VLOOKUP(Pécs!$B$9,Pécs!#REF!,4,FALSE)</f>
        <v>#REF!</v>
      </c>
      <c r="J34" s="90">
        <v>2</v>
      </c>
      <c r="K34" s="107">
        <f xml:space="preserve"> WEEKNUM(Pécs!$A$9,1) - WEEKNUM(E34,1) + 1</f>
        <v>9</v>
      </c>
      <c r="L34" s="91">
        <f>WEEKDAY(Pécs!$A$9,2)</f>
        <v>5</v>
      </c>
      <c r="M34" s="91" t="str">
        <f>LEFT(Pécs!$B$4,5)</f>
        <v>09:00</v>
      </c>
      <c r="N34" s="91" t="str">
        <f>RIGHT(Pécs!$B$4,5)</f>
        <v>10:15</v>
      </c>
      <c r="O34" s="92" t="e">
        <f>VLOOKUP(Pécs!$B$9,Pécs!#REF!,15,FALSE) &amp; "{" &amp; VLOOKUP(Pécs!$B$9,Pécs!#REF!,13,FALSE) &amp; "}"</f>
        <v>#REF!</v>
      </c>
      <c r="P34" s="90" t="str">
        <f>"KTK-" &amp; Pécs!$C$9</f>
        <v>KTK-</v>
      </c>
      <c r="Q34" s="86"/>
      <c r="R34" s="86" t="s">
        <v>198</v>
      </c>
      <c r="S34" s="86" t="s">
        <v>197</v>
      </c>
      <c r="T34" s="93" t="s">
        <v>197</v>
      </c>
      <c r="U34" s="87" t="s">
        <v>198</v>
      </c>
    </row>
    <row r="35" spans="1:21" x14ac:dyDescent="0.3">
      <c r="A35" s="94" t="s">
        <v>193</v>
      </c>
      <c r="B35" s="95" t="s">
        <v>194</v>
      </c>
      <c r="C35" s="87" t="s">
        <v>195</v>
      </c>
      <c r="D35" s="87" t="s">
        <v>199</v>
      </c>
      <c r="E35" s="88" t="s">
        <v>200</v>
      </c>
      <c r="F35" s="88" t="s">
        <v>201</v>
      </c>
      <c r="G35" s="88" t="s">
        <v>196</v>
      </c>
      <c r="H35" s="92" t="e">
        <f>VLOOKUP(Pécs!$D$9,Pécs!#REF!,13,FALSE)</f>
        <v>#REF!</v>
      </c>
      <c r="I35" s="92" t="e">
        <f>VLOOKUP(Pécs!$D$9,Pécs!#REF!,4,FALSE)</f>
        <v>#REF!</v>
      </c>
      <c r="J35" s="92">
        <v>2</v>
      </c>
      <c r="K35" s="96">
        <f xml:space="preserve"> WEEKNUM(Pécs!$A$9,1) - WEEKNUM(E35,1) + 1</f>
        <v>9</v>
      </c>
      <c r="L35" s="97">
        <f>WEEKDAY(Pécs!$A$9,2)</f>
        <v>5</v>
      </c>
      <c r="M35" s="97" t="str">
        <f>LEFT(Pécs!$D$4,5)</f>
        <v>10:30</v>
      </c>
      <c r="N35" s="97" t="str">
        <f>RIGHT(Pécs!$D$4,5)</f>
        <v>11:45</v>
      </c>
      <c r="O35" s="92" t="e">
        <f>VLOOKUP(Pécs!$D$9,Pécs!#REF!,15,FALSE) &amp; "{" &amp; VLOOKUP(Pécs!$D$9,Pécs!#REF!,13,FALSE) &amp; "}"</f>
        <v>#REF!</v>
      </c>
      <c r="P35" s="92" t="str">
        <f>"KTK-" &amp; Pécs!$E$9</f>
        <v>KTK-</v>
      </c>
      <c r="Q35" s="87"/>
      <c r="R35" s="87" t="s">
        <v>198</v>
      </c>
      <c r="S35" s="87" t="s">
        <v>197</v>
      </c>
      <c r="T35" s="98" t="s">
        <v>197</v>
      </c>
      <c r="U35" s="87" t="s">
        <v>198</v>
      </c>
    </row>
    <row r="36" spans="1:21" x14ac:dyDescent="0.3">
      <c r="A36" s="94" t="s">
        <v>193</v>
      </c>
      <c r="B36" s="95" t="s">
        <v>194</v>
      </c>
      <c r="C36" s="87" t="s">
        <v>195</v>
      </c>
      <c r="D36" s="87" t="s">
        <v>199</v>
      </c>
      <c r="E36" s="88" t="s">
        <v>200</v>
      </c>
      <c r="F36" s="88" t="s">
        <v>201</v>
      </c>
      <c r="G36" s="88" t="s">
        <v>196</v>
      </c>
      <c r="H36" s="92" t="e">
        <f>VLOOKUP(Pécs!$F$9,Pécs!#REF!,13,FALSE)</f>
        <v>#REF!</v>
      </c>
      <c r="I36" s="92" t="e">
        <f>VLOOKUP(Pécs!$F$9,Pécs!#REF!,4,FALSE)</f>
        <v>#REF!</v>
      </c>
      <c r="J36" s="92">
        <v>2</v>
      </c>
      <c r="K36" s="96">
        <f xml:space="preserve"> WEEKNUM(Pécs!$A$9,1) - WEEKNUM(E36,1) + 1</f>
        <v>9</v>
      </c>
      <c r="L36" s="97">
        <f>WEEKDAY(Pécs!$A$9,2)</f>
        <v>5</v>
      </c>
      <c r="M36" s="97" t="str">
        <f>LEFT(Pécs!$F$4,5)</f>
        <v>12:30</v>
      </c>
      <c r="N36" s="97" t="str">
        <f>RIGHT(Pécs!$F$4,5)</f>
        <v>13:45</v>
      </c>
      <c r="O36" s="92" t="e">
        <f>VLOOKUP(Pécs!$F$9,Pécs!#REF!,15,FALSE) &amp; "{" &amp; VLOOKUP(Pécs!$F$9,Pécs!#REF!,13,FALSE) &amp; "}"</f>
        <v>#REF!</v>
      </c>
      <c r="P36" s="92" t="str">
        <f>"KTK-" &amp; Pécs!$G$9</f>
        <v>KTK-</v>
      </c>
      <c r="Q36" s="87"/>
      <c r="R36" s="87" t="s">
        <v>198</v>
      </c>
      <c r="S36" s="87" t="s">
        <v>197</v>
      </c>
      <c r="T36" s="98" t="s">
        <v>197</v>
      </c>
      <c r="U36" s="87" t="s">
        <v>198</v>
      </c>
    </row>
    <row r="37" spans="1:21" x14ac:dyDescent="0.3">
      <c r="A37" s="94" t="s">
        <v>193</v>
      </c>
      <c r="B37" s="95" t="s">
        <v>194</v>
      </c>
      <c r="C37" s="87" t="s">
        <v>195</v>
      </c>
      <c r="D37" s="87" t="s">
        <v>199</v>
      </c>
      <c r="E37" s="88" t="s">
        <v>200</v>
      </c>
      <c r="F37" s="88" t="s">
        <v>201</v>
      </c>
      <c r="G37" s="88" t="s">
        <v>196</v>
      </c>
      <c r="H37" s="92" t="e">
        <f>VLOOKUP(Pécs!$H$9,Pécs!#REF!,13,FALSE)</f>
        <v>#REF!</v>
      </c>
      <c r="I37" s="92" t="e">
        <f>VLOOKUP(Pécs!$H$9,Pécs!#REF!,4,FALSE)</f>
        <v>#REF!</v>
      </c>
      <c r="J37" s="92">
        <v>2</v>
      </c>
      <c r="K37" s="96">
        <f xml:space="preserve"> WEEKNUM(Pécs!$A$9,1) - WEEKNUM(E37,1) + 1</f>
        <v>9</v>
      </c>
      <c r="L37" s="97">
        <f>WEEKDAY(Pécs!$A$9,2)</f>
        <v>5</v>
      </c>
      <c r="M37" s="97" t="str">
        <f>LEFT(Pécs!$H$4,5)</f>
        <v>14:00</v>
      </c>
      <c r="N37" s="97" t="str">
        <f>RIGHT(Pécs!$H$4,5)</f>
        <v>15:15</v>
      </c>
      <c r="O37" s="92" t="e">
        <f>VLOOKUP(Pécs!$H$9,Pécs!#REF!,15,FALSE) &amp; "{" &amp; VLOOKUP(Pécs!$H$9,Pécs!#REF!,13,FALSE) &amp; "}"</f>
        <v>#REF!</v>
      </c>
      <c r="P37" s="92" t="str">
        <f>"KTK-" &amp; Pécs!$I$9</f>
        <v>KTK-</v>
      </c>
      <c r="Q37" s="87"/>
      <c r="R37" s="87" t="s">
        <v>198</v>
      </c>
      <c r="S37" s="87" t="s">
        <v>197</v>
      </c>
      <c r="T37" s="98" t="s">
        <v>197</v>
      </c>
      <c r="U37" s="87" t="s">
        <v>198</v>
      </c>
    </row>
    <row r="38" spans="1:21" x14ac:dyDescent="0.3">
      <c r="A38" s="94" t="s">
        <v>193</v>
      </c>
      <c r="B38" s="95" t="s">
        <v>194</v>
      </c>
      <c r="C38" s="87" t="s">
        <v>195</v>
      </c>
      <c r="D38" s="87" t="s">
        <v>199</v>
      </c>
      <c r="E38" s="88" t="s">
        <v>200</v>
      </c>
      <c r="F38" s="88" t="s">
        <v>201</v>
      </c>
      <c r="G38" s="88" t="s">
        <v>196</v>
      </c>
      <c r="H38" s="92" t="e">
        <f>VLOOKUP(Pécs!$J$9,Pécs!#REF!,13,FALSE)</f>
        <v>#REF!</v>
      </c>
      <c r="I38" s="92" t="e">
        <f>VLOOKUP(Pécs!$J$9,Pécs!#REF!,4,FALSE)</f>
        <v>#REF!</v>
      </c>
      <c r="J38" s="92">
        <v>2</v>
      </c>
      <c r="K38" s="96">
        <f xml:space="preserve"> WEEKNUM(Pécs!$A$9,1) - WEEKNUM(E38,1) + 1</f>
        <v>9</v>
      </c>
      <c r="L38" s="97">
        <f>WEEKDAY(Pécs!$A$9,2)</f>
        <v>5</v>
      </c>
      <c r="M38" s="97" t="str">
        <f>LEFT(Pécs!$J$4,5)</f>
        <v>15:30</v>
      </c>
      <c r="N38" s="97" t="str">
        <f>RIGHT(Pécs!$J$4,5)</f>
        <v>16:45</v>
      </c>
      <c r="O38" s="92" t="e">
        <f>VLOOKUP(Pécs!$J$9,Pécs!#REF!,15,FALSE) &amp; "{" &amp; VLOOKUP(Pécs!$J$9,Pécs!#REF!,13,FALSE) &amp; "}"</f>
        <v>#REF!</v>
      </c>
      <c r="P38" s="92" t="str">
        <f>"KTK-" &amp; Pécs!$K$9</f>
        <v>KTK-</v>
      </c>
      <c r="Q38" s="87"/>
      <c r="R38" s="87" t="s">
        <v>198</v>
      </c>
      <c r="S38" s="87" t="s">
        <v>197</v>
      </c>
      <c r="T38" s="98" t="s">
        <v>197</v>
      </c>
      <c r="U38" s="87" t="s">
        <v>198</v>
      </c>
    </row>
    <row r="39" spans="1:21" ht="15" thickBot="1" x14ac:dyDescent="0.35">
      <c r="A39" s="94" t="s">
        <v>193</v>
      </c>
      <c r="B39" s="95" t="s">
        <v>194</v>
      </c>
      <c r="C39" s="87" t="s">
        <v>195</v>
      </c>
      <c r="D39" s="87" t="s">
        <v>199</v>
      </c>
      <c r="E39" s="88" t="s">
        <v>200</v>
      </c>
      <c r="F39" s="88" t="s">
        <v>201</v>
      </c>
      <c r="G39" s="88" t="s">
        <v>196</v>
      </c>
      <c r="H39" s="92" t="e">
        <f>VLOOKUP(Pécs!$L$9,Pécs!#REF!,13,FALSE)</f>
        <v>#REF!</v>
      </c>
      <c r="I39" s="92" t="e">
        <f>VLOOKUP(Pécs!$L$9,Pécs!#REF!,4,FALSE)</f>
        <v>#REF!</v>
      </c>
      <c r="J39" s="92">
        <v>2</v>
      </c>
      <c r="K39" s="96">
        <f xml:space="preserve"> WEEKNUM(Pécs!$A$9,1) - WEEKNUM(E39,1) + 1</f>
        <v>9</v>
      </c>
      <c r="L39" s="97">
        <f>WEEKDAY(Pécs!$A$9,2)</f>
        <v>5</v>
      </c>
      <c r="M39" s="97" t="str">
        <f>LEFT(Pécs!$L$4,5)</f>
        <v>17:00</v>
      </c>
      <c r="N39" s="97" t="str">
        <f>RIGHT(Pécs!$L$4,5)</f>
        <v>18:15</v>
      </c>
      <c r="O39" s="92" t="e">
        <f>VLOOKUP(Pécs!$L$9,Pécs!#REF!,15,FALSE) &amp; "{" &amp; VLOOKUP(Pécs!$L$9,Pécs!#REF!,13,FALSE) &amp; "}"</f>
        <v>#REF!</v>
      </c>
      <c r="P39" s="92" t="str">
        <f>"KTK-" &amp; Pécs!$M$9</f>
        <v>KTK-</v>
      </c>
      <c r="Q39" s="87"/>
      <c r="R39" s="87" t="s">
        <v>198</v>
      </c>
      <c r="S39" s="87" t="s">
        <v>197</v>
      </c>
      <c r="T39" s="98" t="s">
        <v>197</v>
      </c>
      <c r="U39" s="87" t="s">
        <v>198</v>
      </c>
    </row>
    <row r="40" spans="1:21" ht="15" hidden="1" thickBot="1" x14ac:dyDescent="0.35">
      <c r="A40" s="94" t="s">
        <v>193</v>
      </c>
      <c r="B40" s="95" t="s">
        <v>194</v>
      </c>
      <c r="C40" s="87" t="s">
        <v>195</v>
      </c>
      <c r="D40" s="87" t="s">
        <v>199</v>
      </c>
      <c r="E40" s="88" t="s">
        <v>200</v>
      </c>
      <c r="F40" s="88" t="s">
        <v>201</v>
      </c>
      <c r="G40" s="88" t="s">
        <v>196</v>
      </c>
      <c r="H40" s="92" t="e">
        <f>VLOOKUP(Pécs!$N$9,Pécs!#REF!,13,FALSE)</f>
        <v>#REF!</v>
      </c>
      <c r="I40" s="92" t="e">
        <f>VLOOKUP(Pécs!$N$9,Pécs!#REF!,4,FALSE)</f>
        <v>#REF!</v>
      </c>
      <c r="J40" s="92">
        <v>2</v>
      </c>
      <c r="K40" s="96">
        <f xml:space="preserve"> WEEKNUM(Pécs!$A$9,1) - WEEKNUM(E40,1) + 1</f>
        <v>9</v>
      </c>
      <c r="L40" s="97">
        <f>WEEKDAY(Pécs!$A$9,2)</f>
        <v>5</v>
      </c>
      <c r="M40" s="97" t="str">
        <f>LEFT(Pécs!$N$4,5)</f>
        <v/>
      </c>
      <c r="N40" s="97" t="str">
        <f>RIGHT(Pécs!$N$4,5)</f>
        <v/>
      </c>
      <c r="O40" s="92" t="e">
        <f>VLOOKUP(Pécs!$N$9,Pécs!#REF!,15,FALSE) &amp; "{" &amp; VLOOKUP(Pécs!$N$9,Pécs!#REF!,13,FALSE) &amp; "}"</f>
        <v>#REF!</v>
      </c>
      <c r="P40" s="92" t="str">
        <f>"KTK-" &amp; Pécs!$O$9</f>
        <v>KTK-</v>
      </c>
      <c r="Q40" s="87"/>
      <c r="R40" s="87" t="s">
        <v>198</v>
      </c>
      <c r="S40" s="87" t="s">
        <v>197</v>
      </c>
      <c r="T40" s="98" t="s">
        <v>197</v>
      </c>
      <c r="U40" s="87" t="s">
        <v>198</v>
      </c>
    </row>
    <row r="41" spans="1:21" ht="15" hidden="1" thickBot="1" x14ac:dyDescent="0.35">
      <c r="A41" s="99" t="s">
        <v>193</v>
      </c>
      <c r="B41" s="100" t="s">
        <v>194</v>
      </c>
      <c r="C41" s="101" t="s">
        <v>195</v>
      </c>
      <c r="D41" s="101" t="s">
        <v>199</v>
      </c>
      <c r="E41" s="102" t="s">
        <v>200</v>
      </c>
      <c r="F41" s="102" t="s">
        <v>201</v>
      </c>
      <c r="G41" s="102" t="s">
        <v>196</v>
      </c>
      <c r="H41" s="103" t="e">
        <f>VLOOKUP(Pécs!#REF!,Pécs!#REF!,13,FALSE)</f>
        <v>#REF!</v>
      </c>
      <c r="I41" s="103" t="e">
        <f>VLOOKUP(Pécs!#REF!,Pécs!#REF!,4,FALSE)</f>
        <v>#REF!</v>
      </c>
      <c r="J41" s="103">
        <v>2</v>
      </c>
      <c r="K41" s="104">
        <f xml:space="preserve"> WEEKNUM(Pécs!$A$9,1) - WEEKNUM(E41,1) + 1</f>
        <v>9</v>
      </c>
      <c r="L41" s="105">
        <f>WEEKDAY(Pécs!$A$9,2)</f>
        <v>5</v>
      </c>
      <c r="M41" s="105" t="e">
        <f>LEFT(Pécs!#REF!,5)</f>
        <v>#REF!</v>
      </c>
      <c r="N41" s="105" t="e">
        <f>RIGHT(Pécs!#REF!,5)</f>
        <v>#REF!</v>
      </c>
      <c r="O41" s="103" t="e">
        <f>VLOOKUP(Pécs!#REF!,Pécs!#REF!,15,FALSE) &amp; "{" &amp; VLOOKUP(Pécs!#REF!,Pécs!#REF!,13,FALSE) &amp; "}"</f>
        <v>#REF!</v>
      </c>
      <c r="P41" s="103" t="e">
        <f>"KTK-" &amp; Pécs!#REF!</f>
        <v>#REF!</v>
      </c>
      <c r="Q41" s="101"/>
      <c r="R41" s="101" t="s">
        <v>198</v>
      </c>
      <c r="S41" s="101" t="s">
        <v>197</v>
      </c>
      <c r="T41" s="106" t="s">
        <v>197</v>
      </c>
      <c r="U41" s="87" t="s">
        <v>198</v>
      </c>
    </row>
    <row r="42" spans="1:21" x14ac:dyDescent="0.3">
      <c r="A42" s="84" t="s">
        <v>193</v>
      </c>
      <c r="B42" s="85" t="s">
        <v>194</v>
      </c>
      <c r="C42" s="86" t="s">
        <v>195</v>
      </c>
      <c r="D42" s="87" t="s">
        <v>199</v>
      </c>
      <c r="E42" s="88" t="s">
        <v>200</v>
      </c>
      <c r="F42" s="88" t="s">
        <v>201</v>
      </c>
      <c r="G42" s="89" t="s">
        <v>196</v>
      </c>
      <c r="H42" s="90" t="e">
        <f>VLOOKUP(Pécs!$B$10,Pécs!#REF!,13,FALSE)</f>
        <v>#REF!</v>
      </c>
      <c r="I42" s="90" t="e">
        <f>VLOOKUP(Pécs!$B$10,Pécs!#REF!,4,FALSE)</f>
        <v>#REF!</v>
      </c>
      <c r="J42" s="90">
        <v>2</v>
      </c>
      <c r="K42" s="107">
        <f xml:space="preserve"> WEEKNUM(Pécs!$A$10,1) - WEEKNUM(E42,1) + 1</f>
        <v>9</v>
      </c>
      <c r="L42" s="91">
        <f>WEEKDAY(Pécs!$A$10,2)</f>
        <v>6</v>
      </c>
      <c r="M42" s="91" t="str">
        <f>LEFT(Pécs!$B$4,5)</f>
        <v>09:00</v>
      </c>
      <c r="N42" s="91" t="str">
        <f>RIGHT(Pécs!$B$4,5)</f>
        <v>10:15</v>
      </c>
      <c r="O42" s="92" t="e">
        <f>VLOOKUP(Pécs!$B$10,Pécs!#REF!,15,FALSE) &amp; "{" &amp; VLOOKUP(Pécs!$B$10,Pécs!#REF!,13,FALSE) &amp; "}"</f>
        <v>#REF!</v>
      </c>
      <c r="P42" s="90" t="str">
        <f>"KTK-" &amp; Pécs!$C$10</f>
        <v>KTK-</v>
      </c>
      <c r="Q42" s="86"/>
      <c r="R42" s="86" t="s">
        <v>198</v>
      </c>
      <c r="S42" s="86" t="s">
        <v>197</v>
      </c>
      <c r="T42" s="93" t="s">
        <v>197</v>
      </c>
      <c r="U42" s="87" t="s">
        <v>198</v>
      </c>
    </row>
    <row r="43" spans="1:21" x14ac:dyDescent="0.3">
      <c r="A43" s="94" t="s">
        <v>193</v>
      </c>
      <c r="B43" s="95" t="s">
        <v>194</v>
      </c>
      <c r="C43" s="87" t="s">
        <v>195</v>
      </c>
      <c r="D43" s="87" t="s">
        <v>199</v>
      </c>
      <c r="E43" s="88" t="s">
        <v>200</v>
      </c>
      <c r="F43" s="88" t="s">
        <v>201</v>
      </c>
      <c r="G43" s="88" t="s">
        <v>196</v>
      </c>
      <c r="H43" s="92" t="e">
        <f>VLOOKUP(Pécs!$D$10,Pécs!#REF!,13,FALSE)</f>
        <v>#REF!</v>
      </c>
      <c r="I43" s="92" t="e">
        <f>VLOOKUP(Pécs!$D$10,Pécs!#REF!,4,FALSE)</f>
        <v>#REF!</v>
      </c>
      <c r="J43" s="92">
        <v>2</v>
      </c>
      <c r="K43" s="96">
        <f xml:space="preserve"> WEEKNUM(Pécs!$A$10,1) - WEEKNUM(E43,1) + 1</f>
        <v>9</v>
      </c>
      <c r="L43" s="97">
        <f>WEEKDAY(Pécs!$A$10,2)</f>
        <v>6</v>
      </c>
      <c r="M43" s="97" t="str">
        <f>LEFT(Pécs!$D$4,5)</f>
        <v>10:30</v>
      </c>
      <c r="N43" s="97" t="str">
        <f>RIGHT(Pécs!$D$4,5)</f>
        <v>11:45</v>
      </c>
      <c r="O43" s="92" t="e">
        <f>VLOOKUP(Pécs!$D$10,Pécs!#REF!,15,FALSE) &amp; "{" &amp; VLOOKUP(Pécs!$D$10,Pécs!#REF!,13,FALSE) &amp; "}"</f>
        <v>#REF!</v>
      </c>
      <c r="P43" s="92" t="str">
        <f>"KTK-" &amp; Pécs!$E$10</f>
        <v>KTK-</v>
      </c>
      <c r="Q43" s="87"/>
      <c r="R43" s="87" t="s">
        <v>198</v>
      </c>
      <c r="S43" s="87" t="s">
        <v>197</v>
      </c>
      <c r="T43" s="98" t="s">
        <v>197</v>
      </c>
      <c r="U43" s="87" t="s">
        <v>198</v>
      </c>
    </row>
    <row r="44" spans="1:21" x14ac:dyDescent="0.3">
      <c r="A44" s="94" t="s">
        <v>193</v>
      </c>
      <c r="B44" s="95" t="s">
        <v>194</v>
      </c>
      <c r="C44" s="87" t="s">
        <v>195</v>
      </c>
      <c r="D44" s="87" t="s">
        <v>199</v>
      </c>
      <c r="E44" s="88" t="s">
        <v>200</v>
      </c>
      <c r="F44" s="88" t="s">
        <v>201</v>
      </c>
      <c r="G44" s="88" t="s">
        <v>196</v>
      </c>
      <c r="H44" s="92" t="e">
        <f>VLOOKUP(Pécs!$F$10,Pécs!#REF!,13,FALSE)</f>
        <v>#REF!</v>
      </c>
      <c r="I44" s="92" t="e">
        <f>VLOOKUP(Pécs!$F$10,Pécs!#REF!,4,FALSE)</f>
        <v>#REF!</v>
      </c>
      <c r="J44" s="92">
        <v>2</v>
      </c>
      <c r="K44" s="96">
        <f xml:space="preserve"> WEEKNUM(Pécs!$A$10,1) - WEEKNUM(E44,1) + 1</f>
        <v>9</v>
      </c>
      <c r="L44" s="97">
        <f>WEEKDAY(Pécs!$A$10,2)</f>
        <v>6</v>
      </c>
      <c r="M44" s="97" t="str">
        <f>LEFT(Pécs!$F$4,5)</f>
        <v>12:30</v>
      </c>
      <c r="N44" s="97" t="str">
        <f>RIGHT(Pécs!$F$4,5)</f>
        <v>13:45</v>
      </c>
      <c r="O44" s="92" t="e">
        <f>VLOOKUP(Pécs!$F$10,Pécs!#REF!,15,FALSE) &amp; "{" &amp; VLOOKUP(Pécs!$F$10,Pécs!#REF!,13,FALSE) &amp; "}"</f>
        <v>#REF!</v>
      </c>
      <c r="P44" s="92" t="str">
        <f>"KTK-" &amp; Pécs!$G$10</f>
        <v>KTK-</v>
      </c>
      <c r="Q44" s="87"/>
      <c r="R44" s="87" t="s">
        <v>198</v>
      </c>
      <c r="S44" s="87" t="s">
        <v>197</v>
      </c>
      <c r="T44" s="98" t="s">
        <v>197</v>
      </c>
      <c r="U44" s="87" t="s">
        <v>198</v>
      </c>
    </row>
    <row r="45" spans="1:21" x14ac:dyDescent="0.3">
      <c r="A45" s="94" t="s">
        <v>193</v>
      </c>
      <c r="B45" s="95" t="s">
        <v>194</v>
      </c>
      <c r="C45" s="87" t="s">
        <v>195</v>
      </c>
      <c r="D45" s="87" t="s">
        <v>199</v>
      </c>
      <c r="E45" s="88" t="s">
        <v>200</v>
      </c>
      <c r="F45" s="88" t="s">
        <v>201</v>
      </c>
      <c r="G45" s="88" t="s">
        <v>196</v>
      </c>
      <c r="H45" s="92" t="e">
        <f>VLOOKUP(Pécs!$H$10,Pécs!#REF!,13,FALSE)</f>
        <v>#REF!</v>
      </c>
      <c r="I45" s="92" t="e">
        <f>VLOOKUP(Pécs!$H$10,Pécs!#REF!,4,FALSE)</f>
        <v>#REF!</v>
      </c>
      <c r="J45" s="92">
        <v>2</v>
      </c>
      <c r="K45" s="96">
        <f xml:space="preserve"> WEEKNUM(Pécs!$A$10,1) - WEEKNUM(E45,1) + 1</f>
        <v>9</v>
      </c>
      <c r="L45" s="97">
        <f>WEEKDAY(Pécs!$A$10,2)</f>
        <v>6</v>
      </c>
      <c r="M45" s="97" t="str">
        <f>LEFT(Pécs!$H$4,5)</f>
        <v>14:00</v>
      </c>
      <c r="N45" s="97" t="str">
        <f>RIGHT(Pécs!$H$4,5)</f>
        <v>15:15</v>
      </c>
      <c r="O45" s="92" t="e">
        <f>VLOOKUP(Pécs!$H$10,Pécs!#REF!,15,FALSE) &amp; "{" &amp; VLOOKUP(Pécs!$H$10,Pécs!#REF!,13,FALSE) &amp; "}"</f>
        <v>#REF!</v>
      </c>
      <c r="P45" s="92" t="str">
        <f>"KTK-" &amp; Pécs!$I$10</f>
        <v>KTK-</v>
      </c>
      <c r="Q45" s="87"/>
      <c r="R45" s="87" t="s">
        <v>198</v>
      </c>
      <c r="S45" s="87" t="s">
        <v>197</v>
      </c>
      <c r="T45" s="98" t="s">
        <v>197</v>
      </c>
      <c r="U45" s="87" t="s">
        <v>198</v>
      </c>
    </row>
    <row r="46" spans="1:21" x14ac:dyDescent="0.3">
      <c r="A46" s="94" t="s">
        <v>193</v>
      </c>
      <c r="B46" s="95" t="s">
        <v>194</v>
      </c>
      <c r="C46" s="87" t="s">
        <v>195</v>
      </c>
      <c r="D46" s="87" t="s">
        <v>199</v>
      </c>
      <c r="E46" s="88" t="s">
        <v>200</v>
      </c>
      <c r="F46" s="88" t="s">
        <v>201</v>
      </c>
      <c r="G46" s="88" t="s">
        <v>196</v>
      </c>
      <c r="H46" s="92" t="e">
        <f>VLOOKUP(Pécs!$J$10,Pécs!#REF!,13,FALSE)</f>
        <v>#REF!</v>
      </c>
      <c r="I46" s="92" t="e">
        <f>VLOOKUP(Pécs!$J$10,Pécs!#REF!,4,FALSE)</f>
        <v>#REF!</v>
      </c>
      <c r="J46" s="92">
        <v>2</v>
      </c>
      <c r="K46" s="96">
        <f xml:space="preserve"> WEEKNUM(Pécs!$A$10,1) - WEEKNUM(E46,1) + 1</f>
        <v>9</v>
      </c>
      <c r="L46" s="97">
        <f>WEEKDAY(Pécs!$A$10,2)</f>
        <v>6</v>
      </c>
      <c r="M46" s="97" t="str">
        <f>LEFT(Pécs!$J$4,5)</f>
        <v>15:30</v>
      </c>
      <c r="N46" s="97" t="str">
        <f>RIGHT(Pécs!$J$4,5)</f>
        <v>16:45</v>
      </c>
      <c r="O46" s="92" t="e">
        <f>VLOOKUP(Pécs!$J$10,Pécs!#REF!,15,FALSE) &amp; "{" &amp; VLOOKUP(Pécs!$J$10,Pécs!#REF!,13,FALSE) &amp; "}"</f>
        <v>#REF!</v>
      </c>
      <c r="P46" s="92" t="str">
        <f>"KTK-" &amp; Pécs!$K$10</f>
        <v>KTK-</v>
      </c>
      <c r="Q46" s="87"/>
      <c r="R46" s="87" t="s">
        <v>198</v>
      </c>
      <c r="S46" s="87" t="s">
        <v>197</v>
      </c>
      <c r="T46" s="98" t="s">
        <v>197</v>
      </c>
      <c r="U46" s="87" t="s">
        <v>198</v>
      </c>
    </row>
    <row r="47" spans="1:21" ht="15" thickBot="1" x14ac:dyDescent="0.35">
      <c r="A47" s="94" t="s">
        <v>193</v>
      </c>
      <c r="B47" s="95" t="s">
        <v>194</v>
      </c>
      <c r="C47" s="87" t="s">
        <v>195</v>
      </c>
      <c r="D47" s="87" t="s">
        <v>199</v>
      </c>
      <c r="E47" s="88" t="s">
        <v>200</v>
      </c>
      <c r="F47" s="88" t="s">
        <v>201</v>
      </c>
      <c r="G47" s="88" t="s">
        <v>196</v>
      </c>
      <c r="H47" s="92" t="e">
        <f>VLOOKUP(Pécs!$L$10,Pécs!#REF!,13,FALSE)</f>
        <v>#REF!</v>
      </c>
      <c r="I47" s="92" t="e">
        <f>VLOOKUP(Pécs!$L$10,Pécs!#REF!,4,FALSE)</f>
        <v>#REF!</v>
      </c>
      <c r="J47" s="92">
        <v>2</v>
      </c>
      <c r="K47" s="96">
        <f xml:space="preserve"> WEEKNUM(Pécs!$A$10,1) - WEEKNUM(E47,1) + 1</f>
        <v>9</v>
      </c>
      <c r="L47" s="97">
        <f>WEEKDAY(Pécs!$A$10,2)</f>
        <v>6</v>
      </c>
      <c r="M47" s="97" t="str">
        <f>LEFT(Pécs!$L$4,5)</f>
        <v>17:00</v>
      </c>
      <c r="N47" s="97" t="str">
        <f>RIGHT(Pécs!$L$4,5)</f>
        <v>18:15</v>
      </c>
      <c r="O47" s="92" t="e">
        <f>VLOOKUP(Pécs!$L$10,Pécs!#REF!,15,FALSE) &amp; "{" &amp; VLOOKUP(Pécs!$L$10,Pécs!#REF!,13,FALSE) &amp; "}"</f>
        <v>#REF!</v>
      </c>
      <c r="P47" s="92" t="str">
        <f>"KTK-" &amp; Pécs!$M$10</f>
        <v>KTK-</v>
      </c>
      <c r="Q47" s="87"/>
      <c r="R47" s="87" t="s">
        <v>198</v>
      </c>
      <c r="S47" s="87" t="s">
        <v>197</v>
      </c>
      <c r="T47" s="98" t="s">
        <v>197</v>
      </c>
      <c r="U47" s="87" t="s">
        <v>198</v>
      </c>
    </row>
    <row r="48" spans="1:21" ht="15" hidden="1" thickBot="1" x14ac:dyDescent="0.35">
      <c r="A48" s="94" t="s">
        <v>193</v>
      </c>
      <c r="B48" s="95" t="s">
        <v>194</v>
      </c>
      <c r="C48" s="87" t="s">
        <v>195</v>
      </c>
      <c r="D48" s="87" t="s">
        <v>199</v>
      </c>
      <c r="E48" s="88" t="s">
        <v>200</v>
      </c>
      <c r="F48" s="88" t="s">
        <v>201</v>
      </c>
      <c r="G48" s="88" t="s">
        <v>196</v>
      </c>
      <c r="H48" s="92" t="e">
        <f>VLOOKUP(Pécs!$N$10,Pécs!#REF!,13,FALSE)</f>
        <v>#REF!</v>
      </c>
      <c r="I48" s="92" t="e">
        <f>VLOOKUP(Pécs!$N$10,Pécs!#REF!,4,FALSE)</f>
        <v>#REF!</v>
      </c>
      <c r="J48" s="92">
        <v>2</v>
      </c>
      <c r="K48" s="96">
        <f xml:space="preserve"> WEEKNUM(Pécs!$A$10,1) - WEEKNUM(E48,1) + 1</f>
        <v>9</v>
      </c>
      <c r="L48" s="97">
        <f>WEEKDAY(Pécs!$A$10,2)</f>
        <v>6</v>
      </c>
      <c r="M48" s="97" t="str">
        <f>LEFT(Pécs!$N$4,5)</f>
        <v/>
      </c>
      <c r="N48" s="97" t="str">
        <f>RIGHT(Pécs!$N$4,5)</f>
        <v/>
      </c>
      <c r="O48" s="92" t="e">
        <f>VLOOKUP(Pécs!$N$10,Pécs!#REF!,15,FALSE) &amp; "{" &amp; VLOOKUP(Pécs!$N$10,Pécs!#REF!,13,FALSE) &amp; "}"</f>
        <v>#REF!</v>
      </c>
      <c r="P48" s="92" t="str">
        <f>"KTK-" &amp; Pécs!$O$10</f>
        <v>KTK-</v>
      </c>
      <c r="Q48" s="87"/>
      <c r="R48" s="87" t="s">
        <v>198</v>
      </c>
      <c r="S48" s="87" t="s">
        <v>197</v>
      </c>
      <c r="T48" s="98" t="s">
        <v>197</v>
      </c>
      <c r="U48" s="87" t="s">
        <v>198</v>
      </c>
    </row>
    <row r="49" spans="1:21" ht="15" hidden="1" thickBot="1" x14ac:dyDescent="0.35">
      <c r="A49" s="99" t="s">
        <v>193</v>
      </c>
      <c r="B49" s="100" t="s">
        <v>194</v>
      </c>
      <c r="C49" s="101" t="s">
        <v>195</v>
      </c>
      <c r="D49" s="101" t="s">
        <v>199</v>
      </c>
      <c r="E49" s="102" t="s">
        <v>200</v>
      </c>
      <c r="F49" s="102" t="s">
        <v>201</v>
      </c>
      <c r="G49" s="102" t="s">
        <v>196</v>
      </c>
      <c r="H49" s="103" t="e">
        <f>VLOOKUP(Pécs!#REF!,Pécs!#REF!,13,FALSE)</f>
        <v>#REF!</v>
      </c>
      <c r="I49" s="103" t="e">
        <f>VLOOKUP(Pécs!#REF!,Pécs!#REF!,4,FALSE)</f>
        <v>#REF!</v>
      </c>
      <c r="J49" s="103">
        <v>2</v>
      </c>
      <c r="K49" s="104">
        <f xml:space="preserve"> WEEKNUM(Pécs!$A$10,1) - WEEKNUM(E49,1) + 1</f>
        <v>9</v>
      </c>
      <c r="L49" s="105">
        <f>WEEKDAY(Pécs!$A$10,2)</f>
        <v>6</v>
      </c>
      <c r="M49" s="105" t="e">
        <f>LEFT(Pécs!#REF!,5)</f>
        <v>#REF!</v>
      </c>
      <c r="N49" s="105" t="e">
        <f>RIGHT(Pécs!#REF!,5)</f>
        <v>#REF!</v>
      </c>
      <c r="O49" s="103" t="e">
        <f>VLOOKUP(Pécs!#REF!,Pécs!#REF!,15,FALSE) &amp; "{" &amp; VLOOKUP(Pécs!#REF!,Pécs!#REF!,13,FALSE) &amp; "}"</f>
        <v>#REF!</v>
      </c>
      <c r="P49" s="103" t="e">
        <f>"KTK-" &amp; Pécs!#REF!</f>
        <v>#REF!</v>
      </c>
      <c r="Q49" s="101"/>
      <c r="R49" s="101" t="s">
        <v>198</v>
      </c>
      <c r="S49" s="101" t="s">
        <v>197</v>
      </c>
      <c r="T49" s="106" t="s">
        <v>197</v>
      </c>
      <c r="U49" s="87" t="s">
        <v>198</v>
      </c>
    </row>
    <row r="50" spans="1:21" x14ac:dyDescent="0.3">
      <c r="A50" s="84" t="s">
        <v>193</v>
      </c>
      <c r="B50" s="85" t="s">
        <v>194</v>
      </c>
      <c r="C50" s="86" t="s">
        <v>195</v>
      </c>
      <c r="D50" s="87" t="s">
        <v>199</v>
      </c>
      <c r="E50" s="88" t="s">
        <v>200</v>
      </c>
      <c r="F50" s="88" t="s">
        <v>201</v>
      </c>
      <c r="G50" s="89" t="s">
        <v>196</v>
      </c>
      <c r="H50" s="90" t="e">
        <f>VLOOKUP(Pécs!$B$11,Pécs!#REF!,13,FALSE)</f>
        <v>#REF!</v>
      </c>
      <c r="I50" s="90" t="e">
        <f>VLOOKUP(Pécs!$B$11,Pécs!#REF!,4,FALSE)</f>
        <v>#REF!</v>
      </c>
      <c r="J50" s="90">
        <v>2</v>
      </c>
      <c r="K50" s="107">
        <f xml:space="preserve"> WEEKNUM(Pécs!$A$11,1) - WEEKNUM(E50,1) + 1</f>
        <v>10</v>
      </c>
      <c r="L50" s="91">
        <f>WEEKDAY(Pécs!$A$11,2)</f>
        <v>5</v>
      </c>
      <c r="M50" s="91" t="str">
        <f>LEFT(Pécs!$B$4,5)</f>
        <v>09:00</v>
      </c>
      <c r="N50" s="91" t="str">
        <f>RIGHT(Pécs!$B$4,5)</f>
        <v>10:15</v>
      </c>
      <c r="O50" s="92" t="e">
        <f>VLOOKUP(Pécs!$B$11,Pécs!#REF!,15,FALSE) &amp; "{" &amp; VLOOKUP(Pécs!$B$11,Pécs!#REF!,13,FALSE) &amp; "}"</f>
        <v>#REF!</v>
      </c>
      <c r="P50" s="90" t="str">
        <f>"KTK-" &amp; Pécs!$C$11</f>
        <v>KTK-</v>
      </c>
      <c r="Q50" s="86"/>
      <c r="R50" s="86" t="s">
        <v>198</v>
      </c>
      <c r="S50" s="86" t="s">
        <v>197</v>
      </c>
      <c r="T50" s="93" t="s">
        <v>197</v>
      </c>
      <c r="U50" s="87" t="s">
        <v>198</v>
      </c>
    </row>
    <row r="51" spans="1:21" x14ac:dyDescent="0.3">
      <c r="A51" s="94" t="s">
        <v>193</v>
      </c>
      <c r="B51" s="95" t="s">
        <v>194</v>
      </c>
      <c r="C51" s="87" t="s">
        <v>195</v>
      </c>
      <c r="D51" s="87" t="s">
        <v>199</v>
      </c>
      <c r="E51" s="88" t="s">
        <v>200</v>
      </c>
      <c r="F51" s="88" t="s">
        <v>201</v>
      </c>
      <c r="G51" s="88" t="s">
        <v>196</v>
      </c>
      <c r="H51" s="92" t="e">
        <f>VLOOKUP(Pécs!$D$11,Pécs!#REF!,13,FALSE)</f>
        <v>#REF!</v>
      </c>
      <c r="I51" s="92" t="e">
        <f>VLOOKUP(Pécs!$D$11,Pécs!#REF!,4,FALSE)</f>
        <v>#REF!</v>
      </c>
      <c r="J51" s="92">
        <v>2</v>
      </c>
      <c r="K51" s="96">
        <f xml:space="preserve"> WEEKNUM(Pécs!$A$11,1) - WEEKNUM(E51,1) + 1</f>
        <v>10</v>
      </c>
      <c r="L51" s="97">
        <f>WEEKDAY(Pécs!$A$11,2)</f>
        <v>5</v>
      </c>
      <c r="M51" s="97" t="str">
        <f>LEFT(Pécs!$D$4,5)</f>
        <v>10:30</v>
      </c>
      <c r="N51" s="97" t="str">
        <f>RIGHT(Pécs!$D$4,5)</f>
        <v>11:45</v>
      </c>
      <c r="O51" s="92" t="e">
        <f>VLOOKUP(Pécs!$D$11,Pécs!#REF!,15,FALSE) &amp; "{" &amp; VLOOKUP(Pécs!$D$11,Pécs!#REF!,13,FALSE) &amp; "}"</f>
        <v>#REF!</v>
      </c>
      <c r="P51" s="92" t="str">
        <f>"KTK-" &amp; Pécs!$E$11</f>
        <v>KTK-</v>
      </c>
      <c r="Q51" s="87"/>
      <c r="R51" s="87" t="s">
        <v>198</v>
      </c>
      <c r="S51" s="87" t="s">
        <v>197</v>
      </c>
      <c r="T51" s="98" t="s">
        <v>197</v>
      </c>
      <c r="U51" s="87" t="s">
        <v>198</v>
      </c>
    </row>
    <row r="52" spans="1:21" x14ac:dyDescent="0.3">
      <c r="A52" s="94" t="s">
        <v>193</v>
      </c>
      <c r="B52" s="95" t="s">
        <v>194</v>
      </c>
      <c r="C52" s="87" t="s">
        <v>195</v>
      </c>
      <c r="D52" s="87" t="s">
        <v>199</v>
      </c>
      <c r="E52" s="88" t="s">
        <v>200</v>
      </c>
      <c r="F52" s="88" t="s">
        <v>201</v>
      </c>
      <c r="G52" s="88" t="s">
        <v>196</v>
      </c>
      <c r="H52" s="92" t="e">
        <f>VLOOKUP(Pécs!$F$11,Pécs!#REF!,13,FALSE)</f>
        <v>#REF!</v>
      </c>
      <c r="I52" s="92" t="e">
        <f>VLOOKUP(Pécs!$F$11,Pécs!#REF!,4,FALSE)</f>
        <v>#REF!</v>
      </c>
      <c r="J52" s="92">
        <v>2</v>
      </c>
      <c r="K52" s="96">
        <f xml:space="preserve"> WEEKNUM(Pécs!$A$11,1) - WEEKNUM(E52,1) + 1</f>
        <v>10</v>
      </c>
      <c r="L52" s="97">
        <f>WEEKDAY(Pécs!$A$11,2)</f>
        <v>5</v>
      </c>
      <c r="M52" s="97" t="str">
        <f>LEFT(Pécs!$F$4,5)</f>
        <v>12:30</v>
      </c>
      <c r="N52" s="97" t="str">
        <f>RIGHT(Pécs!$F$4,5)</f>
        <v>13:45</v>
      </c>
      <c r="O52" s="92" t="e">
        <f>VLOOKUP(Pécs!$F$11,Pécs!#REF!,15,FALSE) &amp; "{" &amp; VLOOKUP(Pécs!$F$11,Pécs!#REF!,13,FALSE) &amp; "}"</f>
        <v>#REF!</v>
      </c>
      <c r="P52" s="92" t="str">
        <f>"KTK-" &amp; Pécs!$G$11</f>
        <v>KTK-</v>
      </c>
      <c r="Q52" s="87"/>
      <c r="R52" s="87" t="s">
        <v>198</v>
      </c>
      <c r="S52" s="87" t="s">
        <v>197</v>
      </c>
      <c r="T52" s="98" t="s">
        <v>197</v>
      </c>
      <c r="U52" s="87" t="s">
        <v>198</v>
      </c>
    </row>
    <row r="53" spans="1:21" ht="15" thickBot="1" x14ac:dyDescent="0.35">
      <c r="A53" s="94" t="s">
        <v>193</v>
      </c>
      <c r="B53" s="95" t="s">
        <v>194</v>
      </c>
      <c r="C53" s="87" t="s">
        <v>195</v>
      </c>
      <c r="D53" s="87" t="s">
        <v>199</v>
      </c>
      <c r="E53" s="88" t="s">
        <v>200</v>
      </c>
      <c r="F53" s="88" t="s">
        <v>201</v>
      </c>
      <c r="G53" s="88" t="s">
        <v>196</v>
      </c>
      <c r="H53" s="92" t="e">
        <f>VLOOKUP(Pécs!$H$11,Pécs!#REF!,13,FALSE)</f>
        <v>#REF!</v>
      </c>
      <c r="I53" s="92" t="e">
        <f>VLOOKUP(Pécs!$H$11,Pécs!#REF!,4,FALSE)</f>
        <v>#REF!</v>
      </c>
      <c r="J53" s="92">
        <v>2</v>
      </c>
      <c r="K53" s="96">
        <f xml:space="preserve"> WEEKNUM(Pécs!$A$11,1) - WEEKNUM(E53,1) + 1</f>
        <v>10</v>
      </c>
      <c r="L53" s="97">
        <f>WEEKDAY(Pécs!$A$11,2)</f>
        <v>5</v>
      </c>
      <c r="M53" s="97" t="str">
        <f>LEFT(Pécs!$H$4,5)</f>
        <v>14:00</v>
      </c>
      <c r="N53" s="97" t="str">
        <f>RIGHT(Pécs!$H$4,5)</f>
        <v>15:15</v>
      </c>
      <c r="O53" s="92" t="e">
        <f>VLOOKUP(Pécs!$H$11,Pécs!#REF!,15,FALSE) &amp; "{" &amp; VLOOKUP(Pécs!$H$11,Pécs!#REF!,13,FALSE) &amp; "}"</f>
        <v>#REF!</v>
      </c>
      <c r="P53" s="92" t="str">
        <f>"KTK-" &amp; Pécs!$I$11</f>
        <v>KTK-</v>
      </c>
      <c r="Q53" s="87"/>
      <c r="R53" s="87" t="s">
        <v>198</v>
      </c>
      <c r="S53" s="87" t="s">
        <v>197</v>
      </c>
      <c r="T53" s="98" t="s">
        <v>197</v>
      </c>
      <c r="U53" s="87" t="s">
        <v>198</v>
      </c>
    </row>
    <row r="54" spans="1:21" ht="15" hidden="1" thickBot="1" x14ac:dyDescent="0.35">
      <c r="A54" s="94" t="s">
        <v>193</v>
      </c>
      <c r="B54" s="95" t="s">
        <v>194</v>
      </c>
      <c r="C54" s="87" t="s">
        <v>195</v>
      </c>
      <c r="D54" s="87" t="s">
        <v>199</v>
      </c>
      <c r="E54" s="88" t="s">
        <v>200</v>
      </c>
      <c r="F54" s="88" t="s">
        <v>201</v>
      </c>
      <c r="G54" s="88" t="s">
        <v>196</v>
      </c>
      <c r="H54" s="92" t="e">
        <f>VLOOKUP(Pécs!$J$11,Pécs!#REF!,13,FALSE)</f>
        <v>#REF!</v>
      </c>
      <c r="I54" s="92" t="e">
        <f>VLOOKUP(Pécs!$J$11,Pécs!#REF!,4,FALSE)</f>
        <v>#REF!</v>
      </c>
      <c r="J54" s="92">
        <v>2</v>
      </c>
      <c r="K54" s="96">
        <f xml:space="preserve"> WEEKNUM(Pécs!$A$11,1) - WEEKNUM(E54,1) + 1</f>
        <v>10</v>
      </c>
      <c r="L54" s="97">
        <f>WEEKDAY(Pécs!$A$11,2)</f>
        <v>5</v>
      </c>
      <c r="M54" s="97" t="str">
        <f>LEFT(Pécs!$J$4,5)</f>
        <v>15:30</v>
      </c>
      <c r="N54" s="97" t="str">
        <f>RIGHT(Pécs!$J$4,5)</f>
        <v>16:45</v>
      </c>
      <c r="O54" s="92" t="e">
        <f>VLOOKUP(Pécs!$J$11,Pécs!#REF!,15,FALSE) &amp; "{" &amp; VLOOKUP(Pécs!$J$11,Pécs!#REF!,13,FALSE) &amp; "}"</f>
        <v>#REF!</v>
      </c>
      <c r="P54" s="92" t="str">
        <f>"KTK-" &amp; Pécs!$K$11</f>
        <v>KTK-</v>
      </c>
      <c r="Q54" s="87"/>
      <c r="R54" s="87" t="s">
        <v>198</v>
      </c>
      <c r="S54" s="87" t="s">
        <v>197</v>
      </c>
      <c r="T54" s="98" t="s">
        <v>197</v>
      </c>
      <c r="U54" s="87" t="s">
        <v>198</v>
      </c>
    </row>
    <row r="55" spans="1:21" ht="15" hidden="1" thickBot="1" x14ac:dyDescent="0.35">
      <c r="A55" s="94" t="s">
        <v>193</v>
      </c>
      <c r="B55" s="95" t="s">
        <v>194</v>
      </c>
      <c r="C55" s="87" t="s">
        <v>195</v>
      </c>
      <c r="D55" s="87" t="s">
        <v>199</v>
      </c>
      <c r="E55" s="88" t="s">
        <v>200</v>
      </c>
      <c r="F55" s="88" t="s">
        <v>201</v>
      </c>
      <c r="G55" s="88" t="s">
        <v>196</v>
      </c>
      <c r="H55" s="92" t="e">
        <f>VLOOKUP(Pécs!$L$11,Pécs!#REF!,13,FALSE)</f>
        <v>#REF!</v>
      </c>
      <c r="I55" s="92" t="e">
        <f>VLOOKUP(Pécs!$L$11,Pécs!#REF!,4,FALSE)</f>
        <v>#REF!</v>
      </c>
      <c r="J55" s="92">
        <v>2</v>
      </c>
      <c r="K55" s="96">
        <f xml:space="preserve"> WEEKNUM(Pécs!$A$11,1) - WEEKNUM(E55,1) + 1</f>
        <v>10</v>
      </c>
      <c r="L55" s="97">
        <f>WEEKDAY(Pécs!$A$11,2)</f>
        <v>5</v>
      </c>
      <c r="M55" s="97" t="str">
        <f>LEFT(Pécs!$L$4,5)</f>
        <v>17:00</v>
      </c>
      <c r="N55" s="97" t="str">
        <f>RIGHT(Pécs!$L$4,5)</f>
        <v>18:15</v>
      </c>
      <c r="O55" s="92" t="e">
        <f>VLOOKUP(Pécs!$L$11,Pécs!#REF!,15,FALSE) &amp; "{" &amp; VLOOKUP(Pécs!$L$11,Pécs!#REF!,13,FALSE) &amp; "}"</f>
        <v>#REF!</v>
      </c>
      <c r="P55" s="92" t="str">
        <f>"KTK-" &amp; Pécs!$M$11</f>
        <v>KTK-</v>
      </c>
      <c r="Q55" s="87"/>
      <c r="R55" s="87" t="s">
        <v>198</v>
      </c>
      <c r="S55" s="87" t="s">
        <v>197</v>
      </c>
      <c r="T55" s="98" t="s">
        <v>197</v>
      </c>
      <c r="U55" s="87" t="s">
        <v>198</v>
      </c>
    </row>
    <row r="56" spans="1:21" ht="15" hidden="1" thickBot="1" x14ac:dyDescent="0.35">
      <c r="A56" s="94" t="s">
        <v>193</v>
      </c>
      <c r="B56" s="95" t="s">
        <v>194</v>
      </c>
      <c r="C56" s="87" t="s">
        <v>195</v>
      </c>
      <c r="D56" s="87" t="s">
        <v>199</v>
      </c>
      <c r="E56" s="88" t="s">
        <v>200</v>
      </c>
      <c r="F56" s="88" t="s">
        <v>201</v>
      </c>
      <c r="G56" s="88" t="s">
        <v>196</v>
      </c>
      <c r="H56" s="92" t="e">
        <f>VLOOKUP(Pécs!$N$11,Pécs!#REF!,13,FALSE)</f>
        <v>#REF!</v>
      </c>
      <c r="I56" s="92" t="e">
        <f>VLOOKUP(Pécs!$N$11,Pécs!#REF!,4,FALSE)</f>
        <v>#REF!</v>
      </c>
      <c r="J56" s="92">
        <v>2</v>
      </c>
      <c r="K56" s="96">
        <f xml:space="preserve"> WEEKNUM(Pécs!$A$11,1) - WEEKNUM(E56,1) + 1</f>
        <v>10</v>
      </c>
      <c r="L56" s="97">
        <f>WEEKDAY(Pécs!$A$11,2)</f>
        <v>5</v>
      </c>
      <c r="M56" s="97" t="str">
        <f>LEFT(Pécs!$N$4,5)</f>
        <v/>
      </c>
      <c r="N56" s="97" t="str">
        <f>RIGHT(Pécs!$N$4,5)</f>
        <v/>
      </c>
      <c r="O56" s="92" t="e">
        <f>VLOOKUP(Pécs!$N$11,Pécs!#REF!,15,FALSE) &amp; "{" &amp; VLOOKUP(Pécs!$N$11,Pécs!#REF!,13,FALSE) &amp; "}"</f>
        <v>#REF!</v>
      </c>
      <c r="P56" s="92" t="str">
        <f>"KTK-" &amp; Pécs!$O$11</f>
        <v>KTK-</v>
      </c>
      <c r="Q56" s="87"/>
      <c r="R56" s="87" t="s">
        <v>198</v>
      </c>
      <c r="S56" s="87" t="s">
        <v>197</v>
      </c>
      <c r="T56" s="98" t="s">
        <v>197</v>
      </c>
      <c r="U56" s="87" t="s">
        <v>198</v>
      </c>
    </row>
    <row r="57" spans="1:21" ht="15" hidden="1" thickBot="1" x14ac:dyDescent="0.35">
      <c r="A57" s="99" t="s">
        <v>193</v>
      </c>
      <c r="B57" s="100" t="s">
        <v>194</v>
      </c>
      <c r="C57" s="101" t="s">
        <v>195</v>
      </c>
      <c r="D57" s="101" t="s">
        <v>199</v>
      </c>
      <c r="E57" s="102" t="s">
        <v>200</v>
      </c>
      <c r="F57" s="102" t="s">
        <v>201</v>
      </c>
      <c r="G57" s="102" t="s">
        <v>196</v>
      </c>
      <c r="H57" s="103" t="e">
        <f>VLOOKUP(Pécs!#REF!,Pécs!#REF!,13,FALSE)</f>
        <v>#REF!</v>
      </c>
      <c r="I57" s="103" t="e">
        <f>VLOOKUP(Pécs!#REF!,Pécs!#REF!,4,FALSE)</f>
        <v>#REF!</v>
      </c>
      <c r="J57" s="103">
        <v>2</v>
      </c>
      <c r="K57" s="104">
        <f xml:space="preserve"> WEEKNUM(Pécs!$A$11,1) - WEEKNUM(E57,1) + 1</f>
        <v>10</v>
      </c>
      <c r="L57" s="105">
        <f>WEEKDAY(Pécs!$A$11,2)</f>
        <v>5</v>
      </c>
      <c r="M57" s="105" t="e">
        <f>LEFT(Pécs!#REF!,5)</f>
        <v>#REF!</v>
      </c>
      <c r="N57" s="105" t="e">
        <f>RIGHT(Pécs!#REF!,5)</f>
        <v>#REF!</v>
      </c>
      <c r="O57" s="103" t="e">
        <f>VLOOKUP(Pécs!#REF!,Pécs!#REF!,15,FALSE) &amp; "{" &amp; VLOOKUP(Pécs!#REF!,Pécs!#REF!,13,FALSE) &amp; "}"</f>
        <v>#REF!</v>
      </c>
      <c r="P57" s="103" t="e">
        <f>"KTK-" &amp; Pécs!#REF!</f>
        <v>#REF!</v>
      </c>
      <c r="Q57" s="101"/>
      <c r="R57" s="101" t="s">
        <v>198</v>
      </c>
      <c r="S57" s="101" t="s">
        <v>197</v>
      </c>
      <c r="T57" s="106" t="s">
        <v>197</v>
      </c>
      <c r="U57" s="87" t="s">
        <v>198</v>
      </c>
    </row>
    <row r="58" spans="1:21" x14ac:dyDescent="0.3">
      <c r="A58" s="84" t="s">
        <v>193</v>
      </c>
      <c r="B58" s="85" t="s">
        <v>194</v>
      </c>
      <c r="C58" s="86" t="s">
        <v>195</v>
      </c>
      <c r="D58" s="87" t="s">
        <v>199</v>
      </c>
      <c r="E58" s="88" t="s">
        <v>200</v>
      </c>
      <c r="F58" s="88" t="s">
        <v>201</v>
      </c>
      <c r="G58" s="89" t="s">
        <v>196</v>
      </c>
      <c r="H58" s="90" t="e">
        <f>VLOOKUP(Pécs!$B$13,Pécs!#REF!,13,FALSE)</f>
        <v>#REF!</v>
      </c>
      <c r="I58" s="90" t="e">
        <f>VLOOKUP(Pécs!$B$13,Pécs!#REF!,4,FALSE)</f>
        <v>#REF!</v>
      </c>
      <c r="J58" s="90">
        <v>2</v>
      </c>
      <c r="K58" s="107">
        <f xml:space="preserve"> WEEKNUM(Pécs!$A$13,1) - WEEKNUM(E58,1) + 1</f>
        <v>11</v>
      </c>
      <c r="L58" s="91">
        <f>WEEKDAY(Pécs!$A$13,2)</f>
        <v>5</v>
      </c>
      <c r="M58" s="91" t="str">
        <f>LEFT(Pécs!$B$4,5)</f>
        <v>09:00</v>
      </c>
      <c r="N58" s="91" t="str">
        <f>RIGHT(Pécs!$B$4,5)</f>
        <v>10:15</v>
      </c>
      <c r="O58" s="92" t="e">
        <f>VLOOKUP(Pécs!$B$13,Pécs!#REF!,15,FALSE) &amp; "{" &amp; VLOOKUP(Pécs!$B$13,Pécs!#REF!,13,FALSE) &amp; "}"</f>
        <v>#REF!</v>
      </c>
      <c r="P58" s="90" t="str">
        <f>"KTK-" &amp; Pécs!$C$13</f>
        <v>KTK-</v>
      </c>
      <c r="Q58" s="86"/>
      <c r="R58" s="86" t="s">
        <v>198</v>
      </c>
      <c r="S58" s="86" t="s">
        <v>197</v>
      </c>
      <c r="T58" s="93" t="s">
        <v>197</v>
      </c>
      <c r="U58" s="87" t="s">
        <v>198</v>
      </c>
    </row>
    <row r="59" spans="1:21" x14ac:dyDescent="0.3">
      <c r="A59" s="94" t="s">
        <v>193</v>
      </c>
      <c r="B59" s="95" t="s">
        <v>194</v>
      </c>
      <c r="C59" s="87" t="s">
        <v>195</v>
      </c>
      <c r="D59" s="87" t="s">
        <v>199</v>
      </c>
      <c r="E59" s="88" t="s">
        <v>200</v>
      </c>
      <c r="F59" s="88" t="s">
        <v>201</v>
      </c>
      <c r="G59" s="88" t="s">
        <v>196</v>
      </c>
      <c r="H59" s="92" t="e">
        <f>VLOOKUP(Pécs!$D$13,Pécs!#REF!,13,FALSE)</f>
        <v>#REF!</v>
      </c>
      <c r="I59" s="92" t="e">
        <f>VLOOKUP(Pécs!$D$13,Pécs!#REF!,4,FALSE)</f>
        <v>#REF!</v>
      </c>
      <c r="J59" s="92">
        <v>2</v>
      </c>
      <c r="K59" s="96">
        <f xml:space="preserve"> WEEKNUM(Pécs!$A$13,1) - WEEKNUM(E59,1) + 1</f>
        <v>11</v>
      </c>
      <c r="L59" s="97">
        <f>WEEKDAY(Pécs!$A$13,2)</f>
        <v>5</v>
      </c>
      <c r="M59" s="97" t="str">
        <f>LEFT(Pécs!$D$4,5)</f>
        <v>10:30</v>
      </c>
      <c r="N59" s="97" t="str">
        <f>RIGHT(Pécs!$D$4,5)</f>
        <v>11:45</v>
      </c>
      <c r="O59" s="92" t="e">
        <f>VLOOKUP(Pécs!$D$13,Pécs!#REF!,15,FALSE) &amp; "{" &amp; VLOOKUP(Pécs!$D$13,Pécs!#REF!,13,FALSE) &amp; "}"</f>
        <v>#REF!</v>
      </c>
      <c r="P59" s="92" t="str">
        <f>"KTK-" &amp; Pécs!$E$13</f>
        <v>KTK-</v>
      </c>
      <c r="Q59" s="87"/>
      <c r="R59" s="87" t="s">
        <v>198</v>
      </c>
      <c r="S59" s="87" t="s">
        <v>197</v>
      </c>
      <c r="T59" s="98" t="s">
        <v>197</v>
      </c>
      <c r="U59" s="87" t="s">
        <v>198</v>
      </c>
    </row>
    <row r="60" spans="1:21" x14ac:dyDescent="0.3">
      <c r="A60" s="94" t="s">
        <v>193</v>
      </c>
      <c r="B60" s="95" t="s">
        <v>194</v>
      </c>
      <c r="C60" s="87" t="s">
        <v>195</v>
      </c>
      <c r="D60" s="87" t="s">
        <v>199</v>
      </c>
      <c r="E60" s="88" t="s">
        <v>200</v>
      </c>
      <c r="F60" s="88" t="s">
        <v>201</v>
      </c>
      <c r="G60" s="88" t="s">
        <v>196</v>
      </c>
      <c r="H60" s="92" t="e">
        <f>VLOOKUP(Pécs!$F$13,Pécs!#REF!,13,FALSE)</f>
        <v>#REF!</v>
      </c>
      <c r="I60" s="92" t="e">
        <f>VLOOKUP(Pécs!$F$13,Pécs!#REF!,4,FALSE)</f>
        <v>#REF!</v>
      </c>
      <c r="J60" s="92">
        <v>2</v>
      </c>
      <c r="K60" s="96">
        <f xml:space="preserve"> WEEKNUM(Pécs!$A$13,1) - WEEKNUM(E60,1) + 1</f>
        <v>11</v>
      </c>
      <c r="L60" s="97">
        <f>WEEKDAY(Pécs!$A$13,2)</f>
        <v>5</v>
      </c>
      <c r="M60" s="97" t="str">
        <f>LEFT(Pécs!$F$4,5)</f>
        <v>12:30</v>
      </c>
      <c r="N60" s="97" t="str">
        <f>RIGHT(Pécs!$F$4,5)</f>
        <v>13:45</v>
      </c>
      <c r="O60" s="92" t="e">
        <f>VLOOKUP(Pécs!$F$13,Pécs!#REF!,15,FALSE) &amp; "{" &amp; VLOOKUP(Pécs!$F$13,Pécs!#REF!,13,FALSE) &amp; "}"</f>
        <v>#REF!</v>
      </c>
      <c r="P60" s="92" t="str">
        <f>"KTK-" &amp; Pécs!$G$13</f>
        <v>KTK-</v>
      </c>
      <c r="Q60" s="87"/>
      <c r="R60" s="87" t="s">
        <v>198</v>
      </c>
      <c r="S60" s="87" t="s">
        <v>197</v>
      </c>
      <c r="T60" s="98" t="s">
        <v>197</v>
      </c>
      <c r="U60" s="87" t="s">
        <v>198</v>
      </c>
    </row>
    <row r="61" spans="1:21" x14ac:dyDescent="0.3">
      <c r="A61" s="94" t="s">
        <v>193</v>
      </c>
      <c r="B61" s="95" t="s">
        <v>194</v>
      </c>
      <c r="C61" s="87" t="s">
        <v>195</v>
      </c>
      <c r="D61" s="87" t="s">
        <v>199</v>
      </c>
      <c r="E61" s="88" t="s">
        <v>200</v>
      </c>
      <c r="F61" s="88" t="s">
        <v>201</v>
      </c>
      <c r="G61" s="88" t="s">
        <v>196</v>
      </c>
      <c r="H61" s="92" t="e">
        <f>VLOOKUP(Pécs!$H$13,Pécs!#REF!,13,FALSE)</f>
        <v>#REF!</v>
      </c>
      <c r="I61" s="92" t="e">
        <f>VLOOKUP(Pécs!$H$13,Pécs!#REF!,4,FALSE)</f>
        <v>#REF!</v>
      </c>
      <c r="J61" s="92">
        <v>2</v>
      </c>
      <c r="K61" s="96">
        <f xml:space="preserve"> WEEKNUM(Pécs!$A$13,1) - WEEKNUM(E61,1) + 1</f>
        <v>11</v>
      </c>
      <c r="L61" s="97">
        <f>WEEKDAY(Pécs!$A$13,2)</f>
        <v>5</v>
      </c>
      <c r="M61" s="97" t="str">
        <f>LEFT(Pécs!$H$4,5)</f>
        <v>14:00</v>
      </c>
      <c r="N61" s="97" t="str">
        <f>RIGHT(Pécs!$H$4,5)</f>
        <v>15:15</v>
      </c>
      <c r="O61" s="92" t="e">
        <f>VLOOKUP(Pécs!$H$13,Pécs!#REF!,15,FALSE) &amp; "{" &amp; VLOOKUP(Pécs!$H$13,Pécs!#REF!,13,FALSE) &amp; "}"</f>
        <v>#REF!</v>
      </c>
      <c r="P61" s="92" t="str">
        <f>"KTK-" &amp; Pécs!$I$13</f>
        <v>KTK-</v>
      </c>
      <c r="Q61" s="87"/>
      <c r="R61" s="87" t="s">
        <v>198</v>
      </c>
      <c r="S61" s="87" t="s">
        <v>197</v>
      </c>
      <c r="T61" s="98" t="s">
        <v>197</v>
      </c>
      <c r="U61" s="87" t="s">
        <v>198</v>
      </c>
    </row>
    <row r="62" spans="1:21" ht="15" thickBot="1" x14ac:dyDescent="0.35">
      <c r="A62" s="94" t="s">
        <v>193</v>
      </c>
      <c r="B62" s="95" t="s">
        <v>194</v>
      </c>
      <c r="C62" s="87" t="s">
        <v>195</v>
      </c>
      <c r="D62" s="87" t="s">
        <v>199</v>
      </c>
      <c r="E62" s="88" t="s">
        <v>200</v>
      </c>
      <c r="F62" s="88" t="s">
        <v>201</v>
      </c>
      <c r="G62" s="88" t="s">
        <v>196</v>
      </c>
      <c r="H62" s="92" t="e">
        <f>VLOOKUP(Pécs!$J$13,Pécs!#REF!,13,FALSE)</f>
        <v>#REF!</v>
      </c>
      <c r="I62" s="92" t="e">
        <f>VLOOKUP(Pécs!$J$13,Pécs!#REF!,4,FALSE)</f>
        <v>#REF!</v>
      </c>
      <c r="J62" s="92">
        <v>2</v>
      </c>
      <c r="K62" s="96">
        <f xml:space="preserve"> WEEKNUM(Pécs!$A$13,1) - WEEKNUM(E62,1) + 1</f>
        <v>11</v>
      </c>
      <c r="L62" s="97">
        <f>WEEKDAY(Pécs!$A$13,2)</f>
        <v>5</v>
      </c>
      <c r="M62" s="97" t="str">
        <f>LEFT(Pécs!$J$4,5)</f>
        <v>15:30</v>
      </c>
      <c r="N62" s="97" t="str">
        <f>RIGHT(Pécs!$J$4,5)</f>
        <v>16:45</v>
      </c>
      <c r="O62" s="92" t="e">
        <f>VLOOKUP(Pécs!$J$13,Pécs!#REF!,15,FALSE) &amp; "{" &amp; VLOOKUP(Pécs!$J$13,Pécs!#REF!,13,FALSE) &amp; "}"</f>
        <v>#REF!</v>
      </c>
      <c r="P62" s="92" t="str">
        <f>"KTK-" &amp; Pécs!$K$13</f>
        <v>KTK-</v>
      </c>
      <c r="Q62" s="87"/>
      <c r="R62" s="87" t="s">
        <v>198</v>
      </c>
      <c r="S62" s="87" t="s">
        <v>197</v>
      </c>
      <c r="T62" s="98" t="s">
        <v>197</v>
      </c>
      <c r="U62" s="87" t="s">
        <v>198</v>
      </c>
    </row>
    <row r="63" spans="1:21" ht="15" hidden="1" thickBot="1" x14ac:dyDescent="0.35">
      <c r="A63" s="94" t="s">
        <v>193</v>
      </c>
      <c r="B63" s="95" t="s">
        <v>194</v>
      </c>
      <c r="C63" s="87" t="s">
        <v>195</v>
      </c>
      <c r="D63" s="87" t="s">
        <v>199</v>
      </c>
      <c r="E63" s="88" t="s">
        <v>200</v>
      </c>
      <c r="F63" s="88" t="s">
        <v>201</v>
      </c>
      <c r="G63" s="88" t="s">
        <v>196</v>
      </c>
      <c r="H63" s="92" t="e">
        <f>VLOOKUP(Pécs!$L$13,Pécs!#REF!,13,FALSE)</f>
        <v>#REF!</v>
      </c>
      <c r="I63" s="92" t="e">
        <f>VLOOKUP(Pécs!$L$13,Pécs!#REF!,4,FALSE)</f>
        <v>#REF!</v>
      </c>
      <c r="J63" s="92">
        <v>2</v>
      </c>
      <c r="K63" s="96">
        <f xml:space="preserve"> WEEKNUM(Pécs!$A$13,1) - WEEKNUM(E63,1) + 1</f>
        <v>11</v>
      </c>
      <c r="L63" s="97">
        <f>WEEKDAY(Pécs!$A$13,2)</f>
        <v>5</v>
      </c>
      <c r="M63" s="97" t="str">
        <f>LEFT(Pécs!$L$4,5)</f>
        <v>17:00</v>
      </c>
      <c r="N63" s="97" t="str">
        <f>RIGHT(Pécs!$L$4,5)</f>
        <v>18:15</v>
      </c>
      <c r="O63" s="92" t="e">
        <f>VLOOKUP(Pécs!$L$13,Pécs!#REF!,15,FALSE) &amp; "{" &amp; VLOOKUP(Pécs!$L$13,Pécs!#REF!,13,FALSE) &amp; "}"</f>
        <v>#REF!</v>
      </c>
      <c r="P63" s="92" t="str">
        <f>"KTK-" &amp; Pécs!$M$13</f>
        <v>KTK-</v>
      </c>
      <c r="Q63" s="87"/>
      <c r="R63" s="87" t="s">
        <v>198</v>
      </c>
      <c r="S63" s="87" t="s">
        <v>197</v>
      </c>
      <c r="T63" s="98" t="s">
        <v>197</v>
      </c>
      <c r="U63" s="87" t="s">
        <v>198</v>
      </c>
    </row>
    <row r="64" spans="1:21" ht="15" hidden="1" thickBot="1" x14ac:dyDescent="0.35">
      <c r="A64" s="94" t="s">
        <v>193</v>
      </c>
      <c r="B64" s="95" t="s">
        <v>194</v>
      </c>
      <c r="C64" s="87" t="s">
        <v>195</v>
      </c>
      <c r="D64" s="87" t="s">
        <v>199</v>
      </c>
      <c r="E64" s="88" t="s">
        <v>200</v>
      </c>
      <c r="F64" s="88" t="s">
        <v>201</v>
      </c>
      <c r="G64" s="88" t="s">
        <v>196</v>
      </c>
      <c r="H64" s="92" t="e">
        <f>VLOOKUP(Pécs!$N$13,Pécs!#REF!,13,FALSE)</f>
        <v>#REF!</v>
      </c>
      <c r="I64" s="92" t="e">
        <f>VLOOKUP(Pécs!$N$13,Pécs!#REF!,4,FALSE)</f>
        <v>#REF!</v>
      </c>
      <c r="J64" s="92">
        <v>2</v>
      </c>
      <c r="K64" s="96">
        <f xml:space="preserve"> WEEKNUM(Pécs!$A$13,1) - WEEKNUM(E64,1) + 1</f>
        <v>11</v>
      </c>
      <c r="L64" s="97">
        <f>WEEKDAY(Pécs!$A$13,2)</f>
        <v>5</v>
      </c>
      <c r="M64" s="97" t="str">
        <f>LEFT(Pécs!$N$4,5)</f>
        <v/>
      </c>
      <c r="N64" s="97" t="str">
        <f>RIGHT(Pécs!$N$4,5)</f>
        <v/>
      </c>
      <c r="O64" s="92" t="e">
        <f>VLOOKUP(Pécs!$N$13,Pécs!#REF!,15,FALSE) &amp; "{" &amp; VLOOKUP(Pécs!$N$13,Pécs!#REF!,13,FALSE) &amp; "}"</f>
        <v>#REF!</v>
      </c>
      <c r="P64" s="92" t="str">
        <f>"KTK-" &amp; Pécs!$O$13</f>
        <v>KTK-</v>
      </c>
      <c r="Q64" s="87"/>
      <c r="R64" s="87" t="s">
        <v>198</v>
      </c>
      <c r="S64" s="87" t="s">
        <v>197</v>
      </c>
      <c r="T64" s="98" t="s">
        <v>197</v>
      </c>
      <c r="U64" s="87" t="s">
        <v>198</v>
      </c>
    </row>
    <row r="65" spans="1:21" ht="15" hidden="1" thickBot="1" x14ac:dyDescent="0.35">
      <c r="A65" s="99" t="s">
        <v>193</v>
      </c>
      <c r="B65" s="100" t="s">
        <v>194</v>
      </c>
      <c r="C65" s="101" t="s">
        <v>195</v>
      </c>
      <c r="D65" s="101" t="s">
        <v>199</v>
      </c>
      <c r="E65" s="102" t="s">
        <v>200</v>
      </c>
      <c r="F65" s="102" t="s">
        <v>201</v>
      </c>
      <c r="G65" s="102" t="s">
        <v>196</v>
      </c>
      <c r="H65" s="103" t="e">
        <f>VLOOKUP(Pécs!#REF!,Pécs!#REF!,13,FALSE)</f>
        <v>#REF!</v>
      </c>
      <c r="I65" s="103" t="e">
        <f>VLOOKUP(Pécs!#REF!,Pécs!#REF!,4,FALSE)</f>
        <v>#REF!</v>
      </c>
      <c r="J65" s="103">
        <v>2</v>
      </c>
      <c r="K65" s="104">
        <f xml:space="preserve"> WEEKNUM(Pécs!$A$13,1) - WEEKNUM(E65,1) + 1</f>
        <v>11</v>
      </c>
      <c r="L65" s="105">
        <f>WEEKDAY(Pécs!$A$13,2)</f>
        <v>5</v>
      </c>
      <c r="M65" s="105" t="e">
        <f>LEFT(Pécs!#REF!,5)</f>
        <v>#REF!</v>
      </c>
      <c r="N65" s="105" t="e">
        <f>RIGHT(Pécs!#REF!,5)</f>
        <v>#REF!</v>
      </c>
      <c r="O65" s="103" t="e">
        <f>VLOOKUP(Pécs!#REF!,Pécs!#REF!,15,FALSE) &amp; "{" &amp; VLOOKUP(Pécs!#REF!,Pécs!#REF!,13,FALSE) &amp; "}"</f>
        <v>#REF!</v>
      </c>
      <c r="P65" s="103" t="e">
        <f>"KTK-" &amp; Pécs!#REF!</f>
        <v>#REF!</v>
      </c>
      <c r="Q65" s="101"/>
      <c r="R65" s="101" t="s">
        <v>198</v>
      </c>
      <c r="S65" s="101" t="s">
        <v>197</v>
      </c>
      <c r="T65" s="106" t="s">
        <v>197</v>
      </c>
      <c r="U65" s="87" t="s">
        <v>198</v>
      </c>
    </row>
    <row r="66" spans="1:21" x14ac:dyDescent="0.3">
      <c r="A66" s="84" t="s">
        <v>193</v>
      </c>
      <c r="B66" s="85" t="s">
        <v>194</v>
      </c>
      <c r="C66" s="86" t="s">
        <v>195</v>
      </c>
      <c r="D66" s="87" t="s">
        <v>199</v>
      </c>
      <c r="E66" s="88" t="s">
        <v>200</v>
      </c>
      <c r="F66" s="88" t="s">
        <v>201</v>
      </c>
      <c r="G66" s="89" t="s">
        <v>196</v>
      </c>
      <c r="H66" s="90" t="e">
        <f>VLOOKUP(Pécs!$B$14,Pécs!#REF!,13,FALSE)</f>
        <v>#REF!</v>
      </c>
      <c r="I66" s="90" t="e">
        <f>VLOOKUP(Pécs!$B$14,Pécs!#REF!,4,FALSE)</f>
        <v>#REF!</v>
      </c>
      <c r="J66" s="90">
        <v>2</v>
      </c>
      <c r="K66" s="107">
        <f xml:space="preserve"> WEEKNUM(Pécs!$A$14,1) - WEEKNUM(E66,1) + 1</f>
        <v>11</v>
      </c>
      <c r="L66" s="91">
        <f>WEEKDAY(Pécs!$A$14,2)</f>
        <v>6</v>
      </c>
      <c r="M66" s="91" t="str">
        <f>LEFT(Pécs!$B$4,5)</f>
        <v>09:00</v>
      </c>
      <c r="N66" s="91" t="str">
        <f>RIGHT(Pécs!$B$4,5)</f>
        <v>10:15</v>
      </c>
      <c r="O66" s="92" t="e">
        <f>VLOOKUP(Pécs!$B$14,Pécs!#REF!,15,FALSE) &amp; "{" &amp; VLOOKUP(Pécs!$B$14,Pécs!#REF!,13,FALSE) &amp; "}"</f>
        <v>#REF!</v>
      </c>
      <c r="P66" s="90" t="str">
        <f>"KTK-" &amp; Pécs!$C$14</f>
        <v>KTK-</v>
      </c>
      <c r="Q66" s="86"/>
      <c r="R66" s="86" t="s">
        <v>198</v>
      </c>
      <c r="S66" s="86" t="s">
        <v>197</v>
      </c>
      <c r="T66" s="93" t="s">
        <v>197</v>
      </c>
      <c r="U66" s="87" t="s">
        <v>198</v>
      </c>
    </row>
    <row r="67" spans="1:21" x14ac:dyDescent="0.3">
      <c r="A67" s="94" t="s">
        <v>193</v>
      </c>
      <c r="B67" s="95" t="s">
        <v>194</v>
      </c>
      <c r="C67" s="87" t="s">
        <v>195</v>
      </c>
      <c r="D67" s="87" t="s">
        <v>199</v>
      </c>
      <c r="E67" s="88" t="s">
        <v>200</v>
      </c>
      <c r="F67" s="88" t="s">
        <v>201</v>
      </c>
      <c r="G67" s="88" t="s">
        <v>196</v>
      </c>
      <c r="H67" s="92" t="e">
        <f>VLOOKUP(Pécs!$D$14,Pécs!#REF!,13,FALSE)</f>
        <v>#REF!</v>
      </c>
      <c r="I67" s="92" t="e">
        <f>VLOOKUP(Pécs!$D$14,Pécs!#REF!,4,FALSE)</f>
        <v>#REF!</v>
      </c>
      <c r="J67" s="92">
        <v>2</v>
      </c>
      <c r="K67" s="96">
        <f xml:space="preserve"> WEEKNUM(Pécs!$A$14,1) - WEEKNUM(E67,1) + 1</f>
        <v>11</v>
      </c>
      <c r="L67" s="97">
        <f>WEEKDAY(Pécs!$A$14,2)</f>
        <v>6</v>
      </c>
      <c r="M67" s="97" t="str">
        <f>LEFT(Pécs!$D$4,5)</f>
        <v>10:30</v>
      </c>
      <c r="N67" s="97" t="str">
        <f>RIGHT(Pécs!$D$4,5)</f>
        <v>11:45</v>
      </c>
      <c r="O67" s="92" t="e">
        <f>VLOOKUP(Pécs!$D$14,Pécs!#REF!,15,FALSE) &amp; "{" &amp; VLOOKUP(Pécs!$D$14,Pécs!#REF!,13,FALSE) &amp; "}"</f>
        <v>#REF!</v>
      </c>
      <c r="P67" s="92" t="str">
        <f>"KTK-" &amp; Pécs!$E$14</f>
        <v>KTK-</v>
      </c>
      <c r="Q67" s="87"/>
      <c r="R67" s="87" t="s">
        <v>198</v>
      </c>
      <c r="S67" s="87" t="s">
        <v>197</v>
      </c>
      <c r="T67" s="98" t="s">
        <v>197</v>
      </c>
      <c r="U67" s="87" t="s">
        <v>198</v>
      </c>
    </row>
    <row r="68" spans="1:21" x14ac:dyDescent="0.3">
      <c r="A68" s="94" t="s">
        <v>193</v>
      </c>
      <c r="B68" s="95" t="s">
        <v>194</v>
      </c>
      <c r="C68" s="87" t="s">
        <v>195</v>
      </c>
      <c r="D68" s="87" t="s">
        <v>199</v>
      </c>
      <c r="E68" s="88" t="s">
        <v>200</v>
      </c>
      <c r="F68" s="88" t="s">
        <v>201</v>
      </c>
      <c r="G68" s="88" t="s">
        <v>196</v>
      </c>
      <c r="H68" s="92" t="e">
        <f>VLOOKUP(Pécs!$F$14,Pécs!#REF!,13,FALSE)</f>
        <v>#REF!</v>
      </c>
      <c r="I68" s="92" t="e">
        <f>VLOOKUP(Pécs!$F$14,Pécs!#REF!,4,FALSE)</f>
        <v>#REF!</v>
      </c>
      <c r="J68" s="92">
        <v>2</v>
      </c>
      <c r="K68" s="96">
        <f xml:space="preserve"> WEEKNUM(Pécs!$A$14,1) - WEEKNUM(E68,1) + 1</f>
        <v>11</v>
      </c>
      <c r="L68" s="97">
        <f>WEEKDAY(Pécs!$A$14,2)</f>
        <v>6</v>
      </c>
      <c r="M68" s="97" t="str">
        <f>LEFT(Pécs!$F$4,5)</f>
        <v>12:30</v>
      </c>
      <c r="N68" s="97" t="str">
        <f>RIGHT(Pécs!$F$4,5)</f>
        <v>13:45</v>
      </c>
      <c r="O68" s="92" t="e">
        <f>VLOOKUP(Pécs!$F$14,Pécs!#REF!,15,FALSE) &amp; "{" &amp; VLOOKUP(Pécs!$F$14,Pécs!#REF!,13,FALSE) &amp; "}"</f>
        <v>#REF!</v>
      </c>
      <c r="P68" s="92" t="str">
        <f>"KTK-" &amp; Pécs!$G$14</f>
        <v>KTK-</v>
      </c>
      <c r="Q68" s="87"/>
      <c r="R68" s="87" t="s">
        <v>198</v>
      </c>
      <c r="S68" s="87" t="s">
        <v>197</v>
      </c>
      <c r="T68" s="98" t="s">
        <v>197</v>
      </c>
      <c r="U68" s="87" t="s">
        <v>198</v>
      </c>
    </row>
    <row r="69" spans="1:21" ht="15" thickBot="1" x14ac:dyDescent="0.35">
      <c r="A69" s="94" t="s">
        <v>193</v>
      </c>
      <c r="B69" s="95" t="s">
        <v>194</v>
      </c>
      <c r="C69" s="87" t="s">
        <v>195</v>
      </c>
      <c r="D69" s="87" t="s">
        <v>199</v>
      </c>
      <c r="E69" s="88" t="s">
        <v>200</v>
      </c>
      <c r="F69" s="88" t="s">
        <v>201</v>
      </c>
      <c r="G69" s="88" t="s">
        <v>196</v>
      </c>
      <c r="H69" s="92" t="e">
        <f>VLOOKUP(Pécs!$H$14,Pécs!#REF!,13,FALSE)</f>
        <v>#REF!</v>
      </c>
      <c r="I69" s="92" t="e">
        <f>VLOOKUP(Pécs!$H$14,Pécs!#REF!,4,FALSE)</f>
        <v>#REF!</v>
      </c>
      <c r="J69" s="92">
        <v>2</v>
      </c>
      <c r="K69" s="96">
        <f xml:space="preserve"> WEEKNUM(Pécs!$A$14,1) - WEEKNUM(E69,1) + 1</f>
        <v>11</v>
      </c>
      <c r="L69" s="97">
        <f>WEEKDAY(Pécs!$A$14,2)</f>
        <v>6</v>
      </c>
      <c r="M69" s="97" t="str">
        <f>LEFT(Pécs!$H$4,5)</f>
        <v>14:00</v>
      </c>
      <c r="N69" s="97" t="str">
        <f>RIGHT(Pécs!$H$4,5)</f>
        <v>15:15</v>
      </c>
      <c r="O69" s="92" t="e">
        <f>VLOOKUP(Pécs!$H$14,Pécs!#REF!,15,FALSE) &amp; "{" &amp; VLOOKUP(Pécs!$H$14,Pécs!#REF!,13,FALSE) &amp; "}"</f>
        <v>#REF!</v>
      </c>
      <c r="P69" s="92" t="str">
        <f>"KTK-" &amp; Pécs!$I$14</f>
        <v>KTK-</v>
      </c>
      <c r="Q69" s="87"/>
      <c r="R69" s="87" t="s">
        <v>198</v>
      </c>
      <c r="S69" s="87" t="s">
        <v>197</v>
      </c>
      <c r="T69" s="98" t="s">
        <v>197</v>
      </c>
      <c r="U69" s="87" t="s">
        <v>198</v>
      </c>
    </row>
    <row r="70" spans="1:21" ht="15" hidden="1" thickBot="1" x14ac:dyDescent="0.35">
      <c r="A70" s="94" t="s">
        <v>193</v>
      </c>
      <c r="B70" s="95" t="s">
        <v>194</v>
      </c>
      <c r="C70" s="87" t="s">
        <v>195</v>
      </c>
      <c r="D70" s="87" t="s">
        <v>199</v>
      </c>
      <c r="E70" s="88" t="s">
        <v>200</v>
      </c>
      <c r="F70" s="88" t="s">
        <v>201</v>
      </c>
      <c r="G70" s="88" t="s">
        <v>196</v>
      </c>
      <c r="H70" s="92" t="e">
        <f>VLOOKUP(Pécs!$J$14,Pécs!#REF!,13,FALSE)</f>
        <v>#REF!</v>
      </c>
      <c r="I70" s="92" t="e">
        <f>VLOOKUP(Pécs!$J$14,Pécs!#REF!,4,FALSE)</f>
        <v>#REF!</v>
      </c>
      <c r="J70" s="92">
        <v>2</v>
      </c>
      <c r="K70" s="96">
        <f xml:space="preserve"> WEEKNUM(Pécs!$A$14,1) - WEEKNUM(E70,1) + 1</f>
        <v>11</v>
      </c>
      <c r="L70" s="97">
        <f>WEEKDAY(Pécs!$A$14,2)</f>
        <v>6</v>
      </c>
      <c r="M70" s="97" t="str">
        <f>LEFT(Pécs!$J$4,5)</f>
        <v>15:30</v>
      </c>
      <c r="N70" s="97" t="str">
        <f>RIGHT(Pécs!$J$4,5)</f>
        <v>16:45</v>
      </c>
      <c r="O70" s="92" t="e">
        <f>VLOOKUP(Pécs!$J$14,Pécs!#REF!,15,FALSE) &amp; "{" &amp; VLOOKUP(Pécs!$J$14,Pécs!#REF!,13,FALSE) &amp; "}"</f>
        <v>#REF!</v>
      </c>
      <c r="P70" s="92" t="str">
        <f>"KTK-" &amp; Pécs!$K$14</f>
        <v>KTK-</v>
      </c>
      <c r="Q70" s="87"/>
      <c r="R70" s="87" t="s">
        <v>198</v>
      </c>
      <c r="S70" s="87" t="s">
        <v>197</v>
      </c>
      <c r="T70" s="98" t="s">
        <v>197</v>
      </c>
      <c r="U70" s="87" t="s">
        <v>198</v>
      </c>
    </row>
    <row r="71" spans="1:21" ht="15" hidden="1" thickBot="1" x14ac:dyDescent="0.35">
      <c r="A71" s="94" t="s">
        <v>193</v>
      </c>
      <c r="B71" s="95" t="s">
        <v>194</v>
      </c>
      <c r="C71" s="87" t="s">
        <v>195</v>
      </c>
      <c r="D71" s="87" t="s">
        <v>199</v>
      </c>
      <c r="E71" s="88" t="s">
        <v>200</v>
      </c>
      <c r="F71" s="88" t="s">
        <v>201</v>
      </c>
      <c r="G71" s="88" t="s">
        <v>196</v>
      </c>
      <c r="H71" s="92" t="e">
        <f>VLOOKUP(Pécs!$L$14,Pécs!#REF!,13,FALSE)</f>
        <v>#REF!</v>
      </c>
      <c r="I71" s="92" t="e">
        <f>VLOOKUP(Pécs!$L$14,Pécs!#REF!,4,FALSE)</f>
        <v>#REF!</v>
      </c>
      <c r="J71" s="92">
        <v>2</v>
      </c>
      <c r="K71" s="96">
        <f xml:space="preserve"> WEEKNUM(Pécs!$A$14,1) - WEEKNUM(E71,1) + 1</f>
        <v>11</v>
      </c>
      <c r="L71" s="97">
        <f>WEEKDAY(Pécs!$A$14,2)</f>
        <v>6</v>
      </c>
      <c r="M71" s="97" t="str">
        <f>LEFT(Pécs!$L$4,5)</f>
        <v>17:00</v>
      </c>
      <c r="N71" s="97" t="str">
        <f>RIGHT(Pécs!$L$4,5)</f>
        <v>18:15</v>
      </c>
      <c r="O71" s="92" t="e">
        <f>VLOOKUP(Pécs!$L$14,Pécs!#REF!,15,FALSE) &amp; "{" &amp; VLOOKUP(Pécs!$L$14,Pécs!#REF!,13,FALSE) &amp; "}"</f>
        <v>#REF!</v>
      </c>
      <c r="P71" s="92" t="str">
        <f>"KTK-" &amp; Pécs!$M$14</f>
        <v>KTK-</v>
      </c>
      <c r="Q71" s="87"/>
      <c r="R71" s="87" t="s">
        <v>198</v>
      </c>
      <c r="S71" s="87" t="s">
        <v>197</v>
      </c>
      <c r="T71" s="98" t="s">
        <v>197</v>
      </c>
      <c r="U71" s="87" t="s">
        <v>198</v>
      </c>
    </row>
    <row r="72" spans="1:21" ht="15" hidden="1" thickBot="1" x14ac:dyDescent="0.35">
      <c r="A72" s="94" t="s">
        <v>193</v>
      </c>
      <c r="B72" s="95" t="s">
        <v>194</v>
      </c>
      <c r="C72" s="87" t="s">
        <v>195</v>
      </c>
      <c r="D72" s="87" t="s">
        <v>199</v>
      </c>
      <c r="E72" s="88" t="s">
        <v>200</v>
      </c>
      <c r="F72" s="88" t="s">
        <v>201</v>
      </c>
      <c r="G72" s="88" t="s">
        <v>196</v>
      </c>
      <c r="H72" s="92" t="e">
        <f>VLOOKUP(Pécs!$N$14,Pécs!#REF!,13,FALSE)</f>
        <v>#REF!</v>
      </c>
      <c r="I72" s="92" t="e">
        <f>VLOOKUP(Pécs!$N$14,Pécs!#REF!,4,FALSE)</f>
        <v>#REF!</v>
      </c>
      <c r="J72" s="92">
        <v>2</v>
      </c>
      <c r="K72" s="96">
        <f xml:space="preserve"> WEEKNUM(Pécs!$A$14,1) - WEEKNUM(E72,1) + 1</f>
        <v>11</v>
      </c>
      <c r="L72" s="97">
        <f>WEEKDAY(Pécs!$A$14,2)</f>
        <v>6</v>
      </c>
      <c r="M72" s="97" t="str">
        <f>LEFT(Pécs!$N$4,5)</f>
        <v/>
      </c>
      <c r="N72" s="97" t="str">
        <f>RIGHT(Pécs!$N$4,5)</f>
        <v/>
      </c>
      <c r="O72" s="92" t="e">
        <f>VLOOKUP(Pécs!$N$14,Pécs!#REF!,15,FALSE) &amp; "{" &amp; VLOOKUP(Pécs!$N$14,Pécs!#REF!,13,FALSE) &amp; "}"</f>
        <v>#REF!</v>
      </c>
      <c r="P72" s="92" t="str">
        <f>"KTK-" &amp; Pécs!$O$14</f>
        <v>KTK-</v>
      </c>
      <c r="Q72" s="87"/>
      <c r="R72" s="87" t="s">
        <v>198</v>
      </c>
      <c r="S72" s="87" t="s">
        <v>197</v>
      </c>
      <c r="T72" s="98" t="s">
        <v>197</v>
      </c>
      <c r="U72" s="87" t="s">
        <v>198</v>
      </c>
    </row>
    <row r="73" spans="1:21" ht="15" hidden="1" thickBot="1" x14ac:dyDescent="0.35">
      <c r="A73" s="99" t="s">
        <v>193</v>
      </c>
      <c r="B73" s="100" t="s">
        <v>194</v>
      </c>
      <c r="C73" s="101" t="s">
        <v>195</v>
      </c>
      <c r="D73" s="101" t="s">
        <v>199</v>
      </c>
      <c r="E73" s="102" t="s">
        <v>200</v>
      </c>
      <c r="F73" s="102" t="s">
        <v>201</v>
      </c>
      <c r="G73" s="102" t="s">
        <v>196</v>
      </c>
      <c r="H73" s="103" t="e">
        <f>VLOOKUP(Pécs!#REF!,Pécs!#REF!,13,FALSE)</f>
        <v>#REF!</v>
      </c>
      <c r="I73" s="103" t="e">
        <f>VLOOKUP(Pécs!#REF!,Pécs!#REF!,4,FALSE)</f>
        <v>#REF!</v>
      </c>
      <c r="J73" s="103">
        <v>2</v>
      </c>
      <c r="K73" s="104">
        <f xml:space="preserve"> WEEKNUM(Pécs!$A$14,1) - WEEKNUM(E73,1) + 1</f>
        <v>11</v>
      </c>
      <c r="L73" s="105">
        <f>WEEKDAY(Pécs!$A$14,2)</f>
        <v>6</v>
      </c>
      <c r="M73" s="105" t="e">
        <f>LEFT(Pécs!#REF!,5)</f>
        <v>#REF!</v>
      </c>
      <c r="N73" s="105" t="e">
        <f>RIGHT(Pécs!#REF!,5)</f>
        <v>#REF!</v>
      </c>
      <c r="O73" s="103" t="e">
        <f>VLOOKUP(Pécs!#REF!,Pécs!#REF!,15,FALSE) &amp; "{" &amp; VLOOKUP(Pécs!#REF!,Pécs!#REF!,13,FALSE) &amp; "}"</f>
        <v>#REF!</v>
      </c>
      <c r="P73" s="103" t="e">
        <f>"KTK-" &amp; Pécs!#REF!</f>
        <v>#REF!</v>
      </c>
      <c r="Q73" s="101"/>
      <c r="R73" s="101" t="s">
        <v>198</v>
      </c>
      <c r="S73" s="101" t="s">
        <v>197</v>
      </c>
      <c r="T73" s="106" t="s">
        <v>197</v>
      </c>
      <c r="U73" s="87" t="s">
        <v>198</v>
      </c>
    </row>
    <row r="74" spans="1:21" x14ac:dyDescent="0.3">
      <c r="A74" s="84" t="s">
        <v>193</v>
      </c>
      <c r="B74" s="85" t="s">
        <v>194</v>
      </c>
      <c r="C74" s="86" t="s">
        <v>195</v>
      </c>
      <c r="D74" s="87" t="s">
        <v>199</v>
      </c>
      <c r="E74" s="88" t="s">
        <v>200</v>
      </c>
      <c r="F74" s="88" t="s">
        <v>201</v>
      </c>
      <c r="G74" s="89" t="s">
        <v>196</v>
      </c>
      <c r="H74" s="90" t="e">
        <f>VLOOKUP(Pécs!#REF!,Pécs!#REF!,13,FALSE)</f>
        <v>#REF!</v>
      </c>
      <c r="I74" s="90" t="e">
        <f>VLOOKUP(Pécs!#REF!,Pécs!#REF!,4,FALSE)</f>
        <v>#REF!</v>
      </c>
      <c r="J74" s="90">
        <v>2</v>
      </c>
      <c r="K74" s="107" t="e">
        <f xml:space="preserve"> WEEKNUM(Pécs!#REF!,1) - WEEKNUM(E74,1) + 1</f>
        <v>#REF!</v>
      </c>
      <c r="L74" s="91" t="e">
        <f>WEEKDAY(Pécs!#REF!,2)</f>
        <v>#REF!</v>
      </c>
      <c r="M74" s="91" t="str">
        <f>LEFT(Pécs!$B$4,5)</f>
        <v>09:00</v>
      </c>
      <c r="N74" s="91" t="str">
        <f>RIGHT(Pécs!$B$4,5)</f>
        <v>10:15</v>
      </c>
      <c r="O74" s="92" t="e">
        <f>VLOOKUP(Pécs!#REF!,Pécs!#REF!,15,FALSE) &amp; "{" &amp; VLOOKUP(Pécs!#REF!,Pécs!#REF!,13,FALSE) &amp; "}"</f>
        <v>#REF!</v>
      </c>
      <c r="P74" s="90" t="e">
        <f>"KTK-" &amp; Pécs!#REF!</f>
        <v>#REF!</v>
      </c>
      <c r="Q74" s="86"/>
      <c r="R74" s="86" t="s">
        <v>198</v>
      </c>
      <c r="S74" s="86" t="s">
        <v>197</v>
      </c>
      <c r="T74" s="93" t="s">
        <v>197</v>
      </c>
      <c r="U74" s="87" t="s">
        <v>198</v>
      </c>
    </row>
    <row r="75" spans="1:21" x14ac:dyDescent="0.3">
      <c r="A75" s="94" t="s">
        <v>193</v>
      </c>
      <c r="B75" s="95" t="s">
        <v>194</v>
      </c>
      <c r="C75" s="87" t="s">
        <v>195</v>
      </c>
      <c r="D75" s="87" t="s">
        <v>199</v>
      </c>
      <c r="E75" s="88" t="s">
        <v>200</v>
      </c>
      <c r="F75" s="88" t="s">
        <v>201</v>
      </c>
      <c r="G75" s="88" t="s">
        <v>196</v>
      </c>
      <c r="H75" s="92" t="e">
        <f>VLOOKUP(Pécs!#REF!,Pécs!#REF!,13,FALSE)</f>
        <v>#REF!</v>
      </c>
      <c r="I75" s="92" t="e">
        <f>VLOOKUP(Pécs!#REF!,Pécs!#REF!,4,FALSE)</f>
        <v>#REF!</v>
      </c>
      <c r="J75" s="92">
        <v>2</v>
      </c>
      <c r="K75" s="96" t="e">
        <f xml:space="preserve"> WEEKNUM(Pécs!#REF!,1) - WEEKNUM(E75,1) + 1</f>
        <v>#REF!</v>
      </c>
      <c r="L75" s="97" t="e">
        <f>WEEKDAY(Pécs!#REF!,2)</f>
        <v>#REF!</v>
      </c>
      <c r="M75" s="97" t="str">
        <f>LEFT(Pécs!$D$4,5)</f>
        <v>10:30</v>
      </c>
      <c r="N75" s="97" t="str">
        <f>RIGHT(Pécs!$D$4,5)</f>
        <v>11:45</v>
      </c>
      <c r="O75" s="92" t="e">
        <f>VLOOKUP(Pécs!#REF!,Pécs!#REF!,15,FALSE) &amp; "{" &amp; VLOOKUP(Pécs!#REF!,Pécs!#REF!,13,FALSE) &amp; "}"</f>
        <v>#REF!</v>
      </c>
      <c r="P75" s="92" t="e">
        <f>"KTK-" &amp; Pécs!#REF!</f>
        <v>#REF!</v>
      </c>
      <c r="Q75" s="87"/>
      <c r="R75" s="87" t="s">
        <v>198</v>
      </c>
      <c r="S75" s="87" t="s">
        <v>197</v>
      </c>
      <c r="T75" s="98" t="s">
        <v>197</v>
      </c>
      <c r="U75" s="87" t="s">
        <v>198</v>
      </c>
    </row>
    <row r="76" spans="1:21" x14ac:dyDescent="0.3">
      <c r="A76" s="94" t="s">
        <v>193</v>
      </c>
      <c r="B76" s="95" t="s">
        <v>194</v>
      </c>
      <c r="C76" s="87" t="s">
        <v>195</v>
      </c>
      <c r="D76" s="87" t="s">
        <v>199</v>
      </c>
      <c r="E76" s="88" t="s">
        <v>200</v>
      </c>
      <c r="F76" s="88" t="s">
        <v>201</v>
      </c>
      <c r="G76" s="88" t="s">
        <v>196</v>
      </c>
      <c r="H76" s="92" t="e">
        <f>VLOOKUP(Pécs!#REF!,Pécs!#REF!,13,FALSE)</f>
        <v>#REF!</v>
      </c>
      <c r="I76" s="92" t="e">
        <f>VLOOKUP(Pécs!#REF!,Pécs!#REF!,4,FALSE)</f>
        <v>#REF!</v>
      </c>
      <c r="J76" s="92">
        <v>2</v>
      </c>
      <c r="K76" s="96" t="e">
        <f xml:space="preserve"> WEEKNUM(Pécs!#REF!,1) - WEEKNUM(E76,1) + 1</f>
        <v>#REF!</v>
      </c>
      <c r="L76" s="97" t="e">
        <f>WEEKDAY(Pécs!#REF!,2)</f>
        <v>#REF!</v>
      </c>
      <c r="M76" s="97" t="str">
        <f>LEFT(Pécs!$F$4,5)</f>
        <v>12:30</v>
      </c>
      <c r="N76" s="97" t="str">
        <f>RIGHT(Pécs!$F$4,5)</f>
        <v>13:45</v>
      </c>
      <c r="O76" s="92" t="e">
        <f>VLOOKUP(Pécs!#REF!,Pécs!#REF!,15,FALSE) &amp; "{" &amp; VLOOKUP(Pécs!#REF!,Pécs!#REF!,13,FALSE) &amp; "}"</f>
        <v>#REF!</v>
      </c>
      <c r="P76" s="92" t="e">
        <f>"KTK-" &amp; Pécs!#REF!</f>
        <v>#REF!</v>
      </c>
      <c r="Q76" s="87"/>
      <c r="R76" s="87" t="s">
        <v>198</v>
      </c>
      <c r="S76" s="87" t="s">
        <v>197</v>
      </c>
      <c r="T76" s="98" t="s">
        <v>197</v>
      </c>
      <c r="U76" s="87" t="s">
        <v>198</v>
      </c>
    </row>
    <row r="77" spans="1:21" ht="15" thickBot="1" x14ac:dyDescent="0.35">
      <c r="A77" s="94" t="s">
        <v>193</v>
      </c>
      <c r="B77" s="95" t="s">
        <v>194</v>
      </c>
      <c r="C77" s="87" t="s">
        <v>195</v>
      </c>
      <c r="D77" s="87" t="s">
        <v>199</v>
      </c>
      <c r="E77" s="88" t="s">
        <v>200</v>
      </c>
      <c r="F77" s="88" t="s">
        <v>201</v>
      </c>
      <c r="G77" s="88" t="s">
        <v>196</v>
      </c>
      <c r="H77" s="92" t="e">
        <f>VLOOKUP(Pécs!#REF!,Pécs!#REF!,13,FALSE)</f>
        <v>#REF!</v>
      </c>
      <c r="I77" s="92" t="e">
        <f>VLOOKUP(Pécs!#REF!,Pécs!#REF!,4,FALSE)</f>
        <v>#REF!</v>
      </c>
      <c r="J77" s="92">
        <v>2</v>
      </c>
      <c r="K77" s="96" t="e">
        <f xml:space="preserve"> WEEKNUM(Pécs!#REF!,1) - WEEKNUM(E77,1) + 1</f>
        <v>#REF!</v>
      </c>
      <c r="L77" s="97" t="e">
        <f>WEEKDAY(Pécs!#REF!,2)</f>
        <v>#REF!</v>
      </c>
      <c r="M77" s="97" t="str">
        <f>LEFT(Pécs!$H$4,5)</f>
        <v>14:00</v>
      </c>
      <c r="N77" s="97" t="str">
        <f>RIGHT(Pécs!$H$4,5)</f>
        <v>15:15</v>
      </c>
      <c r="O77" s="92" t="e">
        <f>VLOOKUP(Pécs!#REF!,Pécs!#REF!,15,FALSE) &amp; "{" &amp; VLOOKUP(Pécs!#REF!,Pécs!#REF!,13,FALSE) &amp; "}"</f>
        <v>#REF!</v>
      </c>
      <c r="P77" s="92" t="e">
        <f>"KTK-" &amp; Pécs!#REF!</f>
        <v>#REF!</v>
      </c>
      <c r="Q77" s="87"/>
      <c r="R77" s="87" t="s">
        <v>198</v>
      </c>
      <c r="S77" s="87" t="s">
        <v>197</v>
      </c>
      <c r="T77" s="98" t="s">
        <v>197</v>
      </c>
      <c r="U77" s="87" t="s">
        <v>198</v>
      </c>
    </row>
    <row r="78" spans="1:21" ht="15" hidden="1" thickBot="1" x14ac:dyDescent="0.35">
      <c r="A78" s="94" t="s">
        <v>193</v>
      </c>
      <c r="B78" s="95" t="s">
        <v>194</v>
      </c>
      <c r="C78" s="87" t="s">
        <v>195</v>
      </c>
      <c r="D78" s="87" t="s">
        <v>199</v>
      </c>
      <c r="E78" s="88" t="s">
        <v>200</v>
      </c>
      <c r="F78" s="88" t="s">
        <v>201</v>
      </c>
      <c r="G78" s="88" t="s">
        <v>196</v>
      </c>
      <c r="H78" s="92" t="e">
        <f>VLOOKUP(Pécs!#REF!,Pécs!#REF!,13,FALSE)</f>
        <v>#REF!</v>
      </c>
      <c r="I78" s="92" t="e">
        <f>VLOOKUP(Pécs!#REF!,Pécs!#REF!,4,FALSE)</f>
        <v>#REF!</v>
      </c>
      <c r="J78" s="92">
        <v>2</v>
      </c>
      <c r="K78" s="96" t="e">
        <f xml:space="preserve"> WEEKNUM(Pécs!#REF!,1) - WEEKNUM(E78,1) + 1</f>
        <v>#REF!</v>
      </c>
      <c r="L78" s="97" t="e">
        <f>WEEKDAY(Pécs!#REF!,2)</f>
        <v>#REF!</v>
      </c>
      <c r="M78" s="97" t="str">
        <f>LEFT(Pécs!$J$4,5)</f>
        <v>15:30</v>
      </c>
      <c r="N78" s="97" t="str">
        <f>RIGHT(Pécs!$J$4,5)</f>
        <v>16:45</v>
      </c>
      <c r="O78" s="92" t="e">
        <f>VLOOKUP(Pécs!#REF!,Pécs!#REF!,15,FALSE) &amp; "{" &amp; VLOOKUP(Pécs!#REF!,Pécs!#REF!,13,FALSE) &amp; "}"</f>
        <v>#REF!</v>
      </c>
      <c r="P78" s="92" t="e">
        <f>"KTK-" &amp; Pécs!#REF!</f>
        <v>#REF!</v>
      </c>
      <c r="Q78" s="87"/>
      <c r="R78" s="87" t="s">
        <v>198</v>
      </c>
      <c r="S78" s="87" t="s">
        <v>197</v>
      </c>
      <c r="T78" s="98" t="s">
        <v>197</v>
      </c>
      <c r="U78" s="87" t="s">
        <v>198</v>
      </c>
    </row>
    <row r="79" spans="1:21" ht="15" hidden="1" thickBot="1" x14ac:dyDescent="0.35">
      <c r="A79" s="94" t="s">
        <v>193</v>
      </c>
      <c r="B79" s="95" t="s">
        <v>194</v>
      </c>
      <c r="C79" s="87" t="s">
        <v>195</v>
      </c>
      <c r="D79" s="87" t="s">
        <v>199</v>
      </c>
      <c r="E79" s="88" t="s">
        <v>200</v>
      </c>
      <c r="F79" s="88" t="s">
        <v>201</v>
      </c>
      <c r="G79" s="88" t="s">
        <v>196</v>
      </c>
      <c r="H79" s="92" t="e">
        <f>VLOOKUP(Pécs!#REF!,Pécs!#REF!,13,FALSE)</f>
        <v>#REF!</v>
      </c>
      <c r="I79" s="92" t="e">
        <f>VLOOKUP(Pécs!#REF!,Pécs!#REF!,4,FALSE)</f>
        <v>#REF!</v>
      </c>
      <c r="J79" s="92">
        <v>2</v>
      </c>
      <c r="K79" s="96" t="e">
        <f xml:space="preserve"> WEEKNUM(Pécs!#REF!,1) - WEEKNUM(E79,1) + 1</f>
        <v>#REF!</v>
      </c>
      <c r="L79" s="97" t="e">
        <f>WEEKDAY(Pécs!#REF!,2)</f>
        <v>#REF!</v>
      </c>
      <c r="M79" s="97" t="str">
        <f>LEFT(Pécs!$L$4,5)</f>
        <v>17:00</v>
      </c>
      <c r="N79" s="97" t="str">
        <f>RIGHT(Pécs!$L$4,5)</f>
        <v>18:15</v>
      </c>
      <c r="O79" s="92" t="e">
        <f>VLOOKUP(Pécs!#REF!,Pécs!#REF!,15,FALSE) &amp; "{" &amp; VLOOKUP(Pécs!#REF!,Pécs!#REF!,13,FALSE) &amp; "}"</f>
        <v>#REF!</v>
      </c>
      <c r="P79" s="92" t="e">
        <f>"KTK-" &amp; Pécs!#REF!</f>
        <v>#REF!</v>
      </c>
      <c r="Q79" s="87"/>
      <c r="R79" s="87" t="s">
        <v>198</v>
      </c>
      <c r="S79" s="87" t="s">
        <v>197</v>
      </c>
      <c r="T79" s="98" t="s">
        <v>197</v>
      </c>
      <c r="U79" s="87" t="s">
        <v>198</v>
      </c>
    </row>
    <row r="80" spans="1:21" ht="15" hidden="1" thickBot="1" x14ac:dyDescent="0.35">
      <c r="A80" s="94" t="s">
        <v>193</v>
      </c>
      <c r="B80" s="95" t="s">
        <v>194</v>
      </c>
      <c r="C80" s="87" t="s">
        <v>195</v>
      </c>
      <c r="D80" s="87" t="s">
        <v>199</v>
      </c>
      <c r="E80" s="88" t="s">
        <v>200</v>
      </c>
      <c r="F80" s="88" t="s">
        <v>201</v>
      </c>
      <c r="G80" s="88" t="s">
        <v>196</v>
      </c>
      <c r="H80" s="92" t="e">
        <f>VLOOKUP(Pécs!#REF!,Pécs!#REF!,13,FALSE)</f>
        <v>#REF!</v>
      </c>
      <c r="I80" s="92" t="e">
        <f>VLOOKUP(Pécs!#REF!,Pécs!#REF!,4,FALSE)</f>
        <v>#REF!</v>
      </c>
      <c r="J80" s="92">
        <v>2</v>
      </c>
      <c r="K80" s="96" t="e">
        <f xml:space="preserve"> WEEKNUM(Pécs!#REF!,1) - WEEKNUM(E80,1) + 1</f>
        <v>#REF!</v>
      </c>
      <c r="L80" s="97" t="e">
        <f>WEEKDAY(Pécs!#REF!,2)</f>
        <v>#REF!</v>
      </c>
      <c r="M80" s="97" t="str">
        <f>LEFT(Pécs!$N$4,5)</f>
        <v/>
      </c>
      <c r="N80" s="97" t="str">
        <f>RIGHT(Pécs!$N$4,5)</f>
        <v/>
      </c>
      <c r="O80" s="92" t="e">
        <f>VLOOKUP(Pécs!#REF!,Pécs!#REF!,15,FALSE) &amp; "{" &amp; VLOOKUP(Pécs!#REF!,Pécs!#REF!,13,FALSE) &amp; "}"</f>
        <v>#REF!</v>
      </c>
      <c r="P80" s="92" t="e">
        <f>"KTK-" &amp; Pécs!#REF!</f>
        <v>#REF!</v>
      </c>
      <c r="Q80" s="87"/>
      <c r="R80" s="87" t="s">
        <v>198</v>
      </c>
      <c r="S80" s="87" t="s">
        <v>197</v>
      </c>
      <c r="T80" s="98" t="s">
        <v>197</v>
      </c>
      <c r="U80" s="87" t="s">
        <v>198</v>
      </c>
    </row>
    <row r="81" spans="1:21" ht="15" hidden="1" thickBot="1" x14ac:dyDescent="0.35">
      <c r="A81" s="99" t="s">
        <v>193</v>
      </c>
      <c r="B81" s="100" t="s">
        <v>194</v>
      </c>
      <c r="C81" s="101" t="s">
        <v>195</v>
      </c>
      <c r="D81" s="101" t="s">
        <v>199</v>
      </c>
      <c r="E81" s="102" t="s">
        <v>200</v>
      </c>
      <c r="F81" s="102" t="s">
        <v>201</v>
      </c>
      <c r="G81" s="102" t="s">
        <v>196</v>
      </c>
      <c r="H81" s="103" t="e">
        <f>VLOOKUP(Pécs!#REF!,Pécs!#REF!,13,FALSE)</f>
        <v>#REF!</v>
      </c>
      <c r="I81" s="103" t="e">
        <f>VLOOKUP(Pécs!#REF!,Pécs!#REF!,4,FALSE)</f>
        <v>#REF!</v>
      </c>
      <c r="J81" s="103">
        <v>2</v>
      </c>
      <c r="K81" s="104" t="e">
        <f xml:space="preserve"> WEEKNUM(Pécs!#REF!,1) - WEEKNUM(E81,1) + 1</f>
        <v>#REF!</v>
      </c>
      <c r="L81" s="105" t="e">
        <f>WEEKDAY(Pécs!#REF!,2)</f>
        <v>#REF!</v>
      </c>
      <c r="M81" s="105" t="e">
        <f>LEFT(Pécs!#REF!,5)</f>
        <v>#REF!</v>
      </c>
      <c r="N81" s="105" t="e">
        <f>RIGHT(Pécs!#REF!,5)</f>
        <v>#REF!</v>
      </c>
      <c r="O81" s="103" t="e">
        <f>VLOOKUP(Pécs!#REF!,Pécs!#REF!,15,FALSE) &amp; "{" &amp; VLOOKUP(Pécs!#REF!,Pécs!#REF!,13,FALSE) &amp; "}"</f>
        <v>#REF!</v>
      </c>
      <c r="P81" s="103" t="e">
        <f>"KTK-" &amp; Pécs!#REF!</f>
        <v>#REF!</v>
      </c>
      <c r="Q81" s="101"/>
      <c r="R81" s="101" t="s">
        <v>198</v>
      </c>
      <c r="S81" s="101" t="s">
        <v>197</v>
      </c>
      <c r="T81" s="106" t="s">
        <v>197</v>
      </c>
      <c r="U81" s="87" t="s">
        <v>198</v>
      </c>
    </row>
    <row r="82" spans="1:21" x14ac:dyDescent="0.3">
      <c r="A82" s="84" t="s">
        <v>193</v>
      </c>
      <c r="B82" s="85" t="s">
        <v>194</v>
      </c>
      <c r="C82" s="86" t="s">
        <v>195</v>
      </c>
      <c r="D82" s="87" t="s">
        <v>199</v>
      </c>
      <c r="E82" s="88" t="s">
        <v>200</v>
      </c>
      <c r="F82" s="88" t="s">
        <v>201</v>
      </c>
      <c r="G82" s="89" t="s">
        <v>196</v>
      </c>
      <c r="H82" s="90" t="e">
        <f>VLOOKUP(Pécs!$B$15,Pécs!#REF!,13,FALSE)</f>
        <v>#REF!</v>
      </c>
      <c r="I82" s="90" t="e">
        <f>VLOOKUP(Pécs!$B$15,Pécs!#REF!,4,FALSE)</f>
        <v>#REF!</v>
      </c>
      <c r="J82" s="90">
        <v>2</v>
      </c>
      <c r="K82" s="107">
        <f xml:space="preserve"> WEEKNUM(Pécs!$A$15,1) - WEEKNUM(E82,1) + 1</f>
        <v>13</v>
      </c>
      <c r="L82" s="91">
        <f>WEEKDAY(Pécs!$A$15,2)</f>
        <v>5</v>
      </c>
      <c r="M82" s="91" t="str">
        <f>LEFT(Pécs!$B$4,5)</f>
        <v>09:00</v>
      </c>
      <c r="N82" s="91" t="str">
        <f>RIGHT(Pécs!$B$4,5)</f>
        <v>10:15</v>
      </c>
      <c r="O82" s="92" t="e">
        <f>VLOOKUP(Pécs!$B$15,Pécs!#REF!,15,FALSE) &amp; "{" &amp; VLOOKUP(Pécs!$B$15,Pécs!#REF!,13,FALSE) &amp; "}"</f>
        <v>#REF!</v>
      </c>
      <c r="P82" s="90" t="str">
        <f>"KTK-" &amp; Pécs!$C$15</f>
        <v>KTK-</v>
      </c>
      <c r="Q82" s="86"/>
      <c r="R82" s="86" t="s">
        <v>198</v>
      </c>
      <c r="S82" s="86" t="s">
        <v>197</v>
      </c>
      <c r="T82" s="93" t="s">
        <v>197</v>
      </c>
      <c r="U82" s="87" t="s">
        <v>198</v>
      </c>
    </row>
    <row r="83" spans="1:21" x14ac:dyDescent="0.3">
      <c r="A83" s="94" t="s">
        <v>193</v>
      </c>
      <c r="B83" s="95" t="s">
        <v>194</v>
      </c>
      <c r="C83" s="87" t="s">
        <v>195</v>
      </c>
      <c r="D83" s="87" t="s">
        <v>199</v>
      </c>
      <c r="E83" s="88" t="s">
        <v>200</v>
      </c>
      <c r="F83" s="88" t="s">
        <v>201</v>
      </c>
      <c r="G83" s="88" t="s">
        <v>196</v>
      </c>
      <c r="H83" s="92" t="e">
        <f>VLOOKUP(Pécs!$D$15,Pécs!#REF!,13,FALSE)</f>
        <v>#REF!</v>
      </c>
      <c r="I83" s="92" t="e">
        <f>VLOOKUP(Pécs!$D$15,Pécs!#REF!,4,FALSE)</f>
        <v>#REF!</v>
      </c>
      <c r="J83" s="92">
        <v>2</v>
      </c>
      <c r="K83" s="96">
        <f xml:space="preserve"> WEEKNUM(Pécs!$A$15,1) - WEEKNUM(E83,1) + 1</f>
        <v>13</v>
      </c>
      <c r="L83" s="97">
        <f>WEEKDAY(Pécs!$A$15,2)</f>
        <v>5</v>
      </c>
      <c r="M83" s="97" t="str">
        <f>LEFT(Pécs!$D$4,5)</f>
        <v>10:30</v>
      </c>
      <c r="N83" s="97" t="str">
        <f>RIGHT(Pécs!$D$4,5)</f>
        <v>11:45</v>
      </c>
      <c r="O83" s="92" t="e">
        <f>VLOOKUP(Pécs!$D$15,Pécs!#REF!,15,FALSE) &amp; "{" &amp; VLOOKUP(Pécs!$D$15,Pécs!#REF!,13,FALSE) &amp; "}"</f>
        <v>#REF!</v>
      </c>
      <c r="P83" s="92" t="str">
        <f>"KTK-" &amp; Pécs!$E$15</f>
        <v>KTK-</v>
      </c>
      <c r="Q83" s="87"/>
      <c r="R83" s="87" t="s">
        <v>198</v>
      </c>
      <c r="S83" s="87" t="s">
        <v>197</v>
      </c>
      <c r="T83" s="98" t="s">
        <v>197</v>
      </c>
      <c r="U83" s="87" t="s">
        <v>198</v>
      </c>
    </row>
    <row r="84" spans="1:21" x14ac:dyDescent="0.3">
      <c r="A84" s="94" t="s">
        <v>193</v>
      </c>
      <c r="B84" s="95" t="s">
        <v>194</v>
      </c>
      <c r="C84" s="87" t="s">
        <v>195</v>
      </c>
      <c r="D84" s="87" t="s">
        <v>199</v>
      </c>
      <c r="E84" s="88" t="s">
        <v>200</v>
      </c>
      <c r="F84" s="88" t="s">
        <v>201</v>
      </c>
      <c r="G84" s="88" t="s">
        <v>196</v>
      </c>
      <c r="H84" s="92" t="e">
        <f>VLOOKUP(Pécs!$F$15,Pécs!#REF!,13,FALSE)</f>
        <v>#REF!</v>
      </c>
      <c r="I84" s="92" t="e">
        <f>VLOOKUP(Pécs!$F$15,Pécs!#REF!,4,FALSE)</f>
        <v>#REF!</v>
      </c>
      <c r="J84" s="92">
        <v>2</v>
      </c>
      <c r="K84" s="96">
        <f xml:space="preserve"> WEEKNUM(Pécs!$A$15,1) - WEEKNUM(E84,1) + 1</f>
        <v>13</v>
      </c>
      <c r="L84" s="97">
        <f>WEEKDAY(Pécs!$A$15,2)</f>
        <v>5</v>
      </c>
      <c r="M84" s="97" t="str">
        <f>LEFT(Pécs!$F$4,5)</f>
        <v>12:30</v>
      </c>
      <c r="N84" s="97" t="str">
        <f>RIGHT(Pécs!$F$4,5)</f>
        <v>13:45</v>
      </c>
      <c r="O84" s="92" t="e">
        <f>VLOOKUP(Pécs!$F$15,Pécs!#REF!,15,FALSE) &amp; "{" &amp; VLOOKUP(Pécs!$F$15,Pécs!#REF!,13,FALSE) &amp; "}"</f>
        <v>#REF!</v>
      </c>
      <c r="P84" s="92" t="str">
        <f>"KTK-" &amp; Pécs!$G$15</f>
        <v>KTK-</v>
      </c>
      <c r="Q84" s="87"/>
      <c r="R84" s="87" t="s">
        <v>198</v>
      </c>
      <c r="S84" s="87" t="s">
        <v>197</v>
      </c>
      <c r="T84" s="98" t="s">
        <v>197</v>
      </c>
      <c r="U84" s="87" t="s">
        <v>198</v>
      </c>
    </row>
    <row r="85" spans="1:21" x14ac:dyDescent="0.3">
      <c r="A85" s="94" t="s">
        <v>193</v>
      </c>
      <c r="B85" s="95" t="s">
        <v>194</v>
      </c>
      <c r="C85" s="87" t="s">
        <v>195</v>
      </c>
      <c r="D85" s="87" t="s">
        <v>199</v>
      </c>
      <c r="E85" s="88" t="s">
        <v>200</v>
      </c>
      <c r="F85" s="88" t="s">
        <v>201</v>
      </c>
      <c r="G85" s="88" t="s">
        <v>196</v>
      </c>
      <c r="H85" s="92" t="e">
        <f>VLOOKUP(Pécs!$H$15,Pécs!#REF!,13,FALSE)</f>
        <v>#REF!</v>
      </c>
      <c r="I85" s="92" t="e">
        <f>VLOOKUP(Pécs!$H$15,Pécs!#REF!,4,FALSE)</f>
        <v>#REF!</v>
      </c>
      <c r="J85" s="92">
        <v>2</v>
      </c>
      <c r="K85" s="96">
        <f xml:space="preserve"> WEEKNUM(Pécs!$A$15,1) - WEEKNUM(E85,1) + 1</f>
        <v>13</v>
      </c>
      <c r="L85" s="97">
        <f>WEEKDAY(Pécs!$A$15,2)</f>
        <v>5</v>
      </c>
      <c r="M85" s="97" t="str">
        <f>LEFT(Pécs!$H$4,5)</f>
        <v>14:00</v>
      </c>
      <c r="N85" s="97" t="str">
        <f>RIGHT(Pécs!$H$4,5)</f>
        <v>15:15</v>
      </c>
      <c r="O85" s="92" t="e">
        <f>VLOOKUP(Pécs!$H$15,Pécs!#REF!,15,FALSE) &amp; "{" &amp; VLOOKUP(Pécs!$H$15,Pécs!#REF!,13,FALSE) &amp; "}"</f>
        <v>#REF!</v>
      </c>
      <c r="P85" s="92" t="str">
        <f>"KTK-" &amp; Pécs!$I$15</f>
        <v>KTK-</v>
      </c>
      <c r="Q85" s="87"/>
      <c r="R85" s="87" t="s">
        <v>198</v>
      </c>
      <c r="S85" s="87" t="s">
        <v>197</v>
      </c>
      <c r="T85" s="98" t="s">
        <v>197</v>
      </c>
      <c r="U85" s="87" t="s">
        <v>198</v>
      </c>
    </row>
    <row r="86" spans="1:21" ht="15" thickBot="1" x14ac:dyDescent="0.35">
      <c r="A86" s="94" t="s">
        <v>193</v>
      </c>
      <c r="B86" s="95" t="s">
        <v>194</v>
      </c>
      <c r="C86" s="87" t="s">
        <v>195</v>
      </c>
      <c r="D86" s="87" t="s">
        <v>199</v>
      </c>
      <c r="E86" s="88" t="s">
        <v>200</v>
      </c>
      <c r="F86" s="88" t="s">
        <v>201</v>
      </c>
      <c r="G86" s="88" t="s">
        <v>196</v>
      </c>
      <c r="H86" s="92" t="e">
        <f>VLOOKUP(Pécs!$J$15,Pécs!#REF!,13,FALSE)</f>
        <v>#REF!</v>
      </c>
      <c r="I86" s="92" t="e">
        <f>VLOOKUP(Pécs!$J$15,Pécs!#REF!,4,FALSE)</f>
        <v>#REF!</v>
      </c>
      <c r="J86" s="92">
        <v>2</v>
      </c>
      <c r="K86" s="96">
        <f xml:space="preserve"> WEEKNUM(Pécs!$A$15,1) - WEEKNUM(E86,1) + 1</f>
        <v>13</v>
      </c>
      <c r="L86" s="97">
        <f>WEEKDAY(Pécs!$A$15,2)</f>
        <v>5</v>
      </c>
      <c r="M86" s="97" t="str">
        <f>LEFT(Pécs!$J$4,5)</f>
        <v>15:30</v>
      </c>
      <c r="N86" s="97" t="str">
        <f>RIGHT(Pécs!$J$4,5)</f>
        <v>16:45</v>
      </c>
      <c r="O86" s="92" t="e">
        <f>VLOOKUP(Pécs!$J$15,Pécs!#REF!,15,FALSE) &amp; "{" &amp; VLOOKUP(Pécs!$J$15,Pécs!#REF!,13,FALSE) &amp; "}"</f>
        <v>#REF!</v>
      </c>
      <c r="P86" s="92" t="str">
        <f>"KTK-" &amp; Pécs!$K$15</f>
        <v>KTK-</v>
      </c>
      <c r="Q86" s="87"/>
      <c r="R86" s="87" t="s">
        <v>198</v>
      </c>
      <c r="S86" s="87" t="s">
        <v>197</v>
      </c>
      <c r="T86" s="98" t="s">
        <v>197</v>
      </c>
      <c r="U86" s="87" t="s">
        <v>198</v>
      </c>
    </row>
    <row r="87" spans="1:21" ht="15" hidden="1" thickBot="1" x14ac:dyDescent="0.35">
      <c r="A87" s="94" t="s">
        <v>193</v>
      </c>
      <c r="B87" s="95" t="s">
        <v>194</v>
      </c>
      <c r="C87" s="87" t="s">
        <v>195</v>
      </c>
      <c r="D87" s="87" t="s">
        <v>199</v>
      </c>
      <c r="E87" s="88" t="s">
        <v>200</v>
      </c>
      <c r="F87" s="88" t="s">
        <v>201</v>
      </c>
      <c r="G87" s="88" t="s">
        <v>196</v>
      </c>
      <c r="H87" s="92" t="e">
        <f>VLOOKUP(Pécs!$L$15,Pécs!#REF!,13,FALSE)</f>
        <v>#REF!</v>
      </c>
      <c r="I87" s="92" t="e">
        <f>VLOOKUP(Pécs!$L$15,Pécs!#REF!,4,FALSE)</f>
        <v>#REF!</v>
      </c>
      <c r="J87" s="92">
        <v>2</v>
      </c>
      <c r="K87" s="96">
        <f xml:space="preserve"> WEEKNUM(Pécs!$A$15,1) - WEEKNUM(E87,1) + 1</f>
        <v>13</v>
      </c>
      <c r="L87" s="97">
        <f>WEEKDAY(Pécs!$A$15,2)</f>
        <v>5</v>
      </c>
      <c r="M87" s="97" t="str">
        <f>LEFT(Pécs!$L$4,5)</f>
        <v>17:00</v>
      </c>
      <c r="N87" s="97" t="str">
        <f>RIGHT(Pécs!$L$4,5)</f>
        <v>18:15</v>
      </c>
      <c r="O87" s="92" t="e">
        <f>VLOOKUP(Pécs!$L$15,Pécs!#REF!,15,FALSE) &amp; "{" &amp; VLOOKUP(Pécs!$L$15,Pécs!#REF!,13,FALSE) &amp; "}"</f>
        <v>#REF!</v>
      </c>
      <c r="P87" s="92" t="str">
        <f>"KTK-" &amp; Pécs!$M$15</f>
        <v>KTK-</v>
      </c>
      <c r="Q87" s="87"/>
      <c r="R87" s="87" t="s">
        <v>198</v>
      </c>
      <c r="S87" s="87" t="s">
        <v>197</v>
      </c>
      <c r="T87" s="98" t="s">
        <v>197</v>
      </c>
      <c r="U87" s="87" t="s">
        <v>198</v>
      </c>
    </row>
    <row r="88" spans="1:21" ht="15" hidden="1" thickBot="1" x14ac:dyDescent="0.35">
      <c r="A88" s="94" t="s">
        <v>193</v>
      </c>
      <c r="B88" s="95" t="s">
        <v>194</v>
      </c>
      <c r="C88" s="87" t="s">
        <v>195</v>
      </c>
      <c r="D88" s="87" t="s">
        <v>199</v>
      </c>
      <c r="E88" s="88" t="s">
        <v>200</v>
      </c>
      <c r="F88" s="88" t="s">
        <v>201</v>
      </c>
      <c r="G88" s="88" t="s">
        <v>196</v>
      </c>
      <c r="H88" s="92" t="e">
        <f>VLOOKUP(Pécs!$N$15,Pécs!#REF!,13,FALSE)</f>
        <v>#REF!</v>
      </c>
      <c r="I88" s="92" t="e">
        <f>VLOOKUP(Pécs!$N$15,Pécs!#REF!,4,FALSE)</f>
        <v>#REF!</v>
      </c>
      <c r="J88" s="92">
        <v>2</v>
      </c>
      <c r="K88" s="96">
        <f xml:space="preserve"> WEEKNUM(Pécs!$A$15,1) - WEEKNUM(E88,1) + 1</f>
        <v>13</v>
      </c>
      <c r="L88" s="97">
        <f>WEEKDAY(Pécs!$A$15,2)</f>
        <v>5</v>
      </c>
      <c r="M88" s="97" t="str">
        <f>LEFT(Pécs!$N$4,5)</f>
        <v/>
      </c>
      <c r="N88" s="97" t="str">
        <f>RIGHT(Pécs!$N$4,5)</f>
        <v/>
      </c>
      <c r="O88" s="92" t="e">
        <f>VLOOKUP(Pécs!$N$15,Pécs!#REF!,15,FALSE) &amp; "{" &amp; VLOOKUP(Pécs!$N$15,Pécs!#REF!,13,FALSE) &amp; "}"</f>
        <v>#REF!</v>
      </c>
      <c r="P88" s="92" t="str">
        <f>"KTK-" &amp; Pécs!$O$15</f>
        <v>KTK-</v>
      </c>
      <c r="Q88" s="87"/>
      <c r="R88" s="87" t="s">
        <v>198</v>
      </c>
      <c r="S88" s="87" t="s">
        <v>197</v>
      </c>
      <c r="T88" s="98" t="s">
        <v>197</v>
      </c>
      <c r="U88" s="87" t="s">
        <v>198</v>
      </c>
    </row>
    <row r="89" spans="1:21" ht="15" hidden="1" thickBot="1" x14ac:dyDescent="0.35">
      <c r="A89" s="99" t="s">
        <v>193</v>
      </c>
      <c r="B89" s="100" t="s">
        <v>194</v>
      </c>
      <c r="C89" s="101" t="s">
        <v>195</v>
      </c>
      <c r="D89" s="101" t="s">
        <v>199</v>
      </c>
      <c r="E89" s="102" t="s">
        <v>200</v>
      </c>
      <c r="F89" s="102" t="s">
        <v>201</v>
      </c>
      <c r="G89" s="102" t="s">
        <v>196</v>
      </c>
      <c r="H89" s="103" t="e">
        <f>VLOOKUP(Pécs!#REF!,Pécs!#REF!,13,FALSE)</f>
        <v>#REF!</v>
      </c>
      <c r="I89" s="103" t="e">
        <f>VLOOKUP(Pécs!#REF!,Pécs!#REF!,4,FALSE)</f>
        <v>#REF!</v>
      </c>
      <c r="J89" s="103">
        <v>2</v>
      </c>
      <c r="K89" s="104">
        <f xml:space="preserve"> WEEKNUM(Pécs!$A$15,1) - WEEKNUM(E89,1) + 1</f>
        <v>13</v>
      </c>
      <c r="L89" s="105">
        <f>WEEKDAY(Pécs!$A$15,2)</f>
        <v>5</v>
      </c>
      <c r="M89" s="105" t="e">
        <f>LEFT(Pécs!#REF!,5)</f>
        <v>#REF!</v>
      </c>
      <c r="N89" s="105" t="e">
        <f>RIGHT(Pécs!#REF!,5)</f>
        <v>#REF!</v>
      </c>
      <c r="O89" s="103" t="e">
        <f>VLOOKUP(Pécs!#REF!,Pécs!#REF!,15,FALSE) &amp; "{" &amp; VLOOKUP(Pécs!#REF!,Pécs!#REF!,13,FALSE) &amp; "}"</f>
        <v>#REF!</v>
      </c>
      <c r="P89" s="103" t="e">
        <f>"KTK-" &amp; Pécs!#REF!</f>
        <v>#REF!</v>
      </c>
      <c r="Q89" s="101"/>
      <c r="R89" s="101" t="s">
        <v>198</v>
      </c>
      <c r="S89" s="101" t="s">
        <v>197</v>
      </c>
      <c r="T89" s="106" t="s">
        <v>197</v>
      </c>
      <c r="U89" s="87" t="s">
        <v>198</v>
      </c>
    </row>
    <row r="90" spans="1:21" x14ac:dyDescent="0.3">
      <c r="A90" s="84" t="s">
        <v>193</v>
      </c>
      <c r="B90" s="85" t="s">
        <v>194</v>
      </c>
      <c r="C90" s="86" t="s">
        <v>195</v>
      </c>
      <c r="D90" s="87" t="s">
        <v>199</v>
      </c>
      <c r="E90" s="88" t="s">
        <v>200</v>
      </c>
      <c r="F90" s="88" t="s">
        <v>201</v>
      </c>
      <c r="G90" s="89" t="s">
        <v>196</v>
      </c>
      <c r="H90" s="90" t="e">
        <f>VLOOKUP(Pécs!$B$16,Pécs!#REF!,13,FALSE)</f>
        <v>#REF!</v>
      </c>
      <c r="I90" s="90" t="e">
        <f>VLOOKUP(Pécs!$B$16,Pécs!#REF!,4,FALSE)</f>
        <v>#REF!</v>
      </c>
      <c r="J90" s="90">
        <v>2</v>
      </c>
      <c r="K90" s="107">
        <f xml:space="preserve"> WEEKNUM(Pécs!$A$16,1) - WEEKNUM(E90,1) + 1</f>
        <v>13</v>
      </c>
      <c r="L90" s="91">
        <f>WEEKDAY(Pécs!$A$16,2)</f>
        <v>6</v>
      </c>
      <c r="M90" s="91" t="str">
        <f>LEFT(Pécs!$B$4,5)</f>
        <v>09:00</v>
      </c>
      <c r="N90" s="91" t="str">
        <f>RIGHT(Pécs!$B$4,5)</f>
        <v>10:15</v>
      </c>
      <c r="O90" s="92" t="e">
        <f>VLOOKUP(Pécs!$B$16,Pécs!#REF!,15,FALSE) &amp; "{" &amp; VLOOKUP(Pécs!$B$16,Pécs!#REF!,13,FALSE) &amp; "}"</f>
        <v>#REF!</v>
      </c>
      <c r="P90" s="90" t="str">
        <f>"KTK-" &amp; Pécs!$C$16</f>
        <v>KTK-</v>
      </c>
      <c r="Q90" s="86"/>
      <c r="R90" s="86" t="s">
        <v>198</v>
      </c>
      <c r="S90" s="86" t="s">
        <v>197</v>
      </c>
      <c r="T90" s="93" t="s">
        <v>197</v>
      </c>
      <c r="U90" s="87" t="s">
        <v>198</v>
      </c>
    </row>
    <row r="91" spans="1:21" x14ac:dyDescent="0.3">
      <c r="A91" s="94" t="s">
        <v>193</v>
      </c>
      <c r="B91" s="95" t="s">
        <v>194</v>
      </c>
      <c r="C91" s="87" t="s">
        <v>195</v>
      </c>
      <c r="D91" s="87" t="s">
        <v>199</v>
      </c>
      <c r="E91" s="88" t="s">
        <v>200</v>
      </c>
      <c r="F91" s="88" t="s">
        <v>201</v>
      </c>
      <c r="G91" s="88" t="s">
        <v>196</v>
      </c>
      <c r="H91" s="92" t="e">
        <f>VLOOKUP(Pécs!$D$16,Pécs!#REF!,13,FALSE)</f>
        <v>#REF!</v>
      </c>
      <c r="I91" s="92" t="e">
        <f>VLOOKUP(Pécs!$D$16,Pécs!#REF!,4,FALSE)</f>
        <v>#REF!</v>
      </c>
      <c r="J91" s="92">
        <v>2</v>
      </c>
      <c r="K91" s="96">
        <f xml:space="preserve"> WEEKNUM(Pécs!$A$16,1) - WEEKNUM(E91,1) + 1</f>
        <v>13</v>
      </c>
      <c r="L91" s="97">
        <f>WEEKDAY(Pécs!$A$16,2)</f>
        <v>6</v>
      </c>
      <c r="M91" s="97" t="str">
        <f>LEFT(Pécs!$D$4,5)</f>
        <v>10:30</v>
      </c>
      <c r="N91" s="97" t="str">
        <f>RIGHT(Pécs!$D$4,5)</f>
        <v>11:45</v>
      </c>
      <c r="O91" s="92" t="e">
        <f>VLOOKUP(Pécs!$D$16,Pécs!#REF!,15,FALSE) &amp; "{" &amp; VLOOKUP(Pécs!$D$16,Pécs!#REF!,13,FALSE) &amp; "}"</f>
        <v>#REF!</v>
      </c>
      <c r="P91" s="92" t="str">
        <f>"KTK-" &amp; Pécs!$E$16</f>
        <v>KTK-</v>
      </c>
      <c r="Q91" s="87"/>
      <c r="R91" s="87" t="s">
        <v>198</v>
      </c>
      <c r="S91" s="87" t="s">
        <v>197</v>
      </c>
      <c r="T91" s="98" t="s">
        <v>197</v>
      </c>
      <c r="U91" s="87" t="s">
        <v>198</v>
      </c>
    </row>
    <row r="92" spans="1:21" x14ac:dyDescent="0.3">
      <c r="A92" s="94" t="s">
        <v>193</v>
      </c>
      <c r="B92" s="95" t="s">
        <v>194</v>
      </c>
      <c r="C92" s="87" t="s">
        <v>195</v>
      </c>
      <c r="D92" s="87" t="s">
        <v>199</v>
      </c>
      <c r="E92" s="88" t="s">
        <v>200</v>
      </c>
      <c r="F92" s="88" t="s">
        <v>201</v>
      </c>
      <c r="G92" s="88" t="s">
        <v>196</v>
      </c>
      <c r="H92" s="92" t="e">
        <f>VLOOKUP(Pécs!$F$16,Pécs!#REF!,13,FALSE)</f>
        <v>#REF!</v>
      </c>
      <c r="I92" s="92" t="e">
        <f>VLOOKUP(Pécs!$F$16,Pécs!#REF!,4,FALSE)</f>
        <v>#REF!</v>
      </c>
      <c r="J92" s="92">
        <v>2</v>
      </c>
      <c r="K92" s="96">
        <f xml:space="preserve"> WEEKNUM(Pécs!$A$16,1) - WEEKNUM(E92,1) + 1</f>
        <v>13</v>
      </c>
      <c r="L92" s="97">
        <f>WEEKDAY(Pécs!$A$16,2)</f>
        <v>6</v>
      </c>
      <c r="M92" s="97" t="str">
        <f>LEFT(Pécs!$F$4,5)</f>
        <v>12:30</v>
      </c>
      <c r="N92" s="97" t="str">
        <f>RIGHT(Pécs!$F$4,5)</f>
        <v>13:45</v>
      </c>
      <c r="O92" s="92" t="e">
        <f>VLOOKUP(Pécs!$F$16,Pécs!#REF!,15,FALSE) &amp; "{" &amp; VLOOKUP(Pécs!$F$16,Pécs!#REF!,13,FALSE) &amp; "}"</f>
        <v>#REF!</v>
      </c>
      <c r="P92" s="92" t="str">
        <f>"KTK-" &amp; Pécs!$G$16</f>
        <v>KTK-</v>
      </c>
      <c r="Q92" s="87"/>
      <c r="R92" s="87" t="s">
        <v>198</v>
      </c>
      <c r="S92" s="87" t="s">
        <v>197</v>
      </c>
      <c r="T92" s="98" t="s">
        <v>197</v>
      </c>
      <c r="U92" s="87" t="s">
        <v>198</v>
      </c>
    </row>
    <row r="93" spans="1:21" x14ac:dyDescent="0.3">
      <c r="A93" s="94" t="s">
        <v>193</v>
      </c>
      <c r="B93" s="95" t="s">
        <v>194</v>
      </c>
      <c r="C93" s="87" t="s">
        <v>195</v>
      </c>
      <c r="D93" s="87" t="s">
        <v>199</v>
      </c>
      <c r="E93" s="88" t="s">
        <v>200</v>
      </c>
      <c r="F93" s="88" t="s">
        <v>201</v>
      </c>
      <c r="G93" s="88" t="s">
        <v>196</v>
      </c>
      <c r="H93" s="92" t="e">
        <f>VLOOKUP(Pécs!$H$16,Pécs!#REF!,13,FALSE)</f>
        <v>#REF!</v>
      </c>
      <c r="I93" s="92" t="e">
        <f>VLOOKUP(Pécs!$H$16,Pécs!#REF!,4,FALSE)</f>
        <v>#REF!</v>
      </c>
      <c r="J93" s="92">
        <v>2</v>
      </c>
      <c r="K93" s="96">
        <f xml:space="preserve"> WEEKNUM(Pécs!$A$16,1) - WEEKNUM(E93,1) + 1</f>
        <v>13</v>
      </c>
      <c r="L93" s="97">
        <f>WEEKDAY(Pécs!$A$16,2)</f>
        <v>6</v>
      </c>
      <c r="M93" s="97" t="str">
        <f>LEFT(Pécs!$H$4,5)</f>
        <v>14:00</v>
      </c>
      <c r="N93" s="97" t="str">
        <f>RIGHT(Pécs!$H$4,5)</f>
        <v>15:15</v>
      </c>
      <c r="O93" s="92" t="e">
        <f>VLOOKUP(Pécs!$H$16,Pécs!#REF!,15,FALSE) &amp; "{" &amp; VLOOKUP(Pécs!$H$16,Pécs!#REF!,13,FALSE) &amp; "}"</f>
        <v>#REF!</v>
      </c>
      <c r="P93" s="92" t="str">
        <f>"KTK-" &amp; Pécs!$I$16</f>
        <v>KTK-</v>
      </c>
      <c r="Q93" s="87"/>
      <c r="R93" s="87" t="s">
        <v>198</v>
      </c>
      <c r="S93" s="87" t="s">
        <v>197</v>
      </c>
      <c r="T93" s="98" t="s">
        <v>197</v>
      </c>
      <c r="U93" s="87" t="s">
        <v>198</v>
      </c>
    </row>
    <row r="94" spans="1:21" x14ac:dyDescent="0.3">
      <c r="A94" s="94" t="s">
        <v>193</v>
      </c>
      <c r="B94" s="95" t="s">
        <v>194</v>
      </c>
      <c r="C94" s="87" t="s">
        <v>195</v>
      </c>
      <c r="D94" s="87" t="s">
        <v>199</v>
      </c>
      <c r="E94" s="88" t="s">
        <v>200</v>
      </c>
      <c r="F94" s="88" t="s">
        <v>201</v>
      </c>
      <c r="G94" s="88" t="s">
        <v>196</v>
      </c>
      <c r="H94" s="92" t="e">
        <f>VLOOKUP(Pécs!$J$16,Pécs!#REF!,13,FALSE)</f>
        <v>#REF!</v>
      </c>
      <c r="I94" s="92" t="e">
        <f>VLOOKUP(Pécs!$J$16,Pécs!#REF!,4,FALSE)</f>
        <v>#REF!</v>
      </c>
      <c r="J94" s="92">
        <v>2</v>
      </c>
      <c r="K94" s="96">
        <f xml:space="preserve"> WEEKNUM(Pécs!$A$16,1) - WEEKNUM(E94,1) + 1</f>
        <v>13</v>
      </c>
      <c r="L94" s="97">
        <f>WEEKDAY(Pécs!$A$16,2)</f>
        <v>6</v>
      </c>
      <c r="M94" s="97" t="str">
        <f>LEFT(Pécs!$J$4,5)</f>
        <v>15:30</v>
      </c>
      <c r="N94" s="97" t="str">
        <f>RIGHT(Pécs!$J$4,5)</f>
        <v>16:45</v>
      </c>
      <c r="O94" s="92" t="e">
        <f>VLOOKUP(Pécs!$J$16,Pécs!#REF!,15,FALSE) &amp; "{" &amp; VLOOKUP(Pécs!$J$16,Pécs!#REF!,13,FALSE) &amp; "}"</f>
        <v>#REF!</v>
      </c>
      <c r="P94" s="92" t="str">
        <f>"KTK-" &amp; Pécs!$K$16</f>
        <v>KTK-</v>
      </c>
      <c r="Q94" s="87"/>
      <c r="R94" s="87" t="s">
        <v>198</v>
      </c>
      <c r="S94" s="87" t="s">
        <v>197</v>
      </c>
      <c r="T94" s="98" t="s">
        <v>197</v>
      </c>
      <c r="U94" s="87" t="s">
        <v>198</v>
      </c>
    </row>
    <row r="95" spans="1:21" hidden="1" x14ac:dyDescent="0.3">
      <c r="A95" s="94" t="s">
        <v>193</v>
      </c>
      <c r="B95" s="95" t="s">
        <v>194</v>
      </c>
      <c r="C95" s="87" t="s">
        <v>195</v>
      </c>
      <c r="D95" s="87" t="s">
        <v>199</v>
      </c>
      <c r="E95" s="88" t="s">
        <v>200</v>
      </c>
      <c r="F95" s="88" t="s">
        <v>201</v>
      </c>
      <c r="G95" s="88" t="s">
        <v>196</v>
      </c>
      <c r="H95" s="92" t="e">
        <f>VLOOKUP(Pécs!$L$16,Pécs!#REF!,13,FALSE)</f>
        <v>#REF!</v>
      </c>
      <c r="I95" s="92" t="e">
        <f>VLOOKUP(Pécs!$L$16,Pécs!#REF!,4,FALSE)</f>
        <v>#REF!</v>
      </c>
      <c r="J95" s="92">
        <v>2</v>
      </c>
      <c r="K95" s="96">
        <f xml:space="preserve"> WEEKNUM(Pécs!$A$16,1) - WEEKNUM(E95,1) + 1</f>
        <v>13</v>
      </c>
      <c r="L95" s="97">
        <f>WEEKDAY(Pécs!$A$16,2)</f>
        <v>6</v>
      </c>
      <c r="M95" s="97" t="str">
        <f>LEFT(Pécs!$L$4,5)</f>
        <v>17:00</v>
      </c>
      <c r="N95" s="97" t="str">
        <f>RIGHT(Pécs!$L$4,5)</f>
        <v>18:15</v>
      </c>
      <c r="O95" s="92" t="e">
        <f>VLOOKUP(Pécs!$L$16,Pécs!#REF!,15,FALSE) &amp; "{" &amp; VLOOKUP(Pécs!$L$16,Pécs!#REF!,13,FALSE) &amp; "}"</f>
        <v>#REF!</v>
      </c>
      <c r="P95" s="92" t="str">
        <f>"KTK-" &amp; Pécs!$M$16</f>
        <v>KTK-</v>
      </c>
      <c r="Q95" s="87"/>
      <c r="R95" s="87" t="s">
        <v>198</v>
      </c>
      <c r="S95" s="87" t="s">
        <v>197</v>
      </c>
      <c r="T95" s="98" t="s">
        <v>197</v>
      </c>
      <c r="U95" s="87" t="s">
        <v>198</v>
      </c>
    </row>
    <row r="96" spans="1:21" hidden="1" x14ac:dyDescent="0.3">
      <c r="A96" s="94" t="s">
        <v>193</v>
      </c>
      <c r="B96" s="95" t="s">
        <v>194</v>
      </c>
      <c r="C96" s="87" t="s">
        <v>195</v>
      </c>
      <c r="D96" s="87" t="s">
        <v>199</v>
      </c>
      <c r="E96" s="88" t="s">
        <v>200</v>
      </c>
      <c r="F96" s="88" t="s">
        <v>201</v>
      </c>
      <c r="G96" s="88" t="s">
        <v>196</v>
      </c>
      <c r="H96" s="92" t="e">
        <f>VLOOKUP(Pécs!$N$16,Pécs!#REF!,13,FALSE)</f>
        <v>#REF!</v>
      </c>
      <c r="I96" s="92" t="e">
        <f>VLOOKUP(Pécs!$N$16,Pécs!#REF!,4,FALSE)</f>
        <v>#REF!</v>
      </c>
      <c r="J96" s="92">
        <v>2</v>
      </c>
      <c r="K96" s="96">
        <f xml:space="preserve"> WEEKNUM(Pécs!$A$16,1) - WEEKNUM(E96,1) + 1</f>
        <v>13</v>
      </c>
      <c r="L96" s="97">
        <f>WEEKDAY(Pécs!$A$16,2)</f>
        <v>6</v>
      </c>
      <c r="M96" s="97" t="str">
        <f>LEFT(Pécs!$N$4,5)</f>
        <v/>
      </c>
      <c r="N96" s="97" t="str">
        <f>RIGHT(Pécs!$N$4,5)</f>
        <v/>
      </c>
      <c r="O96" s="92" t="e">
        <f>VLOOKUP(Pécs!$N$16,Pécs!#REF!,15,FALSE) &amp; "{" &amp; VLOOKUP(Pécs!$N$16,Pécs!#REF!,13,FALSE) &amp; "}"</f>
        <v>#REF!</v>
      </c>
      <c r="P96" s="92" t="str">
        <f>"KTK-" &amp; Pécs!$O$16</f>
        <v>KTK-</v>
      </c>
      <c r="Q96" s="87"/>
      <c r="R96" s="87" t="s">
        <v>198</v>
      </c>
      <c r="S96" s="87" t="s">
        <v>197</v>
      </c>
      <c r="T96" s="98" t="s">
        <v>197</v>
      </c>
      <c r="U96" s="87" t="s">
        <v>198</v>
      </c>
    </row>
    <row r="97" spans="1:21" ht="15" hidden="1" thickBot="1" x14ac:dyDescent="0.35">
      <c r="A97" s="99" t="s">
        <v>193</v>
      </c>
      <c r="B97" s="100" t="s">
        <v>194</v>
      </c>
      <c r="C97" s="101" t="s">
        <v>195</v>
      </c>
      <c r="D97" s="101" t="s">
        <v>199</v>
      </c>
      <c r="E97" s="102" t="s">
        <v>200</v>
      </c>
      <c r="F97" s="102" t="s">
        <v>201</v>
      </c>
      <c r="G97" s="102" t="s">
        <v>196</v>
      </c>
      <c r="H97" s="103" t="e">
        <f>VLOOKUP(Pécs!#REF!,Pécs!#REF!,13,FALSE)</f>
        <v>#REF!</v>
      </c>
      <c r="I97" s="103" t="e">
        <f>VLOOKUP(Pécs!#REF!,Pécs!#REF!,4,FALSE)</f>
        <v>#REF!</v>
      </c>
      <c r="J97" s="103">
        <v>2</v>
      </c>
      <c r="K97" s="104">
        <f xml:space="preserve"> WEEKNUM(Pécs!$A$16,1) - WEEKNUM(E97,1) + 1</f>
        <v>13</v>
      </c>
      <c r="L97" s="105">
        <f>WEEKDAY(Pécs!$A$16,2)</f>
        <v>6</v>
      </c>
      <c r="M97" s="105" t="e">
        <f>LEFT(Pécs!#REF!,5)</f>
        <v>#REF!</v>
      </c>
      <c r="N97" s="105" t="e">
        <f>RIGHT(Pécs!#REF!,5)</f>
        <v>#REF!</v>
      </c>
      <c r="O97" s="103" t="e">
        <f>VLOOKUP(Pécs!#REF!,Pécs!#REF!,15,FALSE) &amp; "{" &amp; VLOOKUP(Pécs!#REF!,Pécs!#REF!,13,FALSE) &amp; "}"</f>
        <v>#REF!</v>
      </c>
      <c r="P97" s="103" t="e">
        <f>"KTK-" &amp; Pécs!#REF!</f>
        <v>#REF!</v>
      </c>
      <c r="Q97" s="101"/>
      <c r="R97" s="101" t="s">
        <v>198</v>
      </c>
      <c r="S97" s="101" t="s">
        <v>197</v>
      </c>
      <c r="T97" s="106" t="s">
        <v>197</v>
      </c>
      <c r="U97" s="87" t="s">
        <v>198</v>
      </c>
    </row>
    <row r="98" spans="1:21" hidden="1" x14ac:dyDescent="0.3">
      <c r="A98" s="63" t="s">
        <v>193</v>
      </c>
      <c r="B98" s="64" t="s">
        <v>194</v>
      </c>
      <c r="C98" s="65" t="s">
        <v>195</v>
      </c>
      <c r="D98" s="66" t="s">
        <v>199</v>
      </c>
      <c r="E98" s="67" t="s">
        <v>200</v>
      </c>
      <c r="F98" s="67" t="s">
        <v>201</v>
      </c>
      <c r="G98" s="68" t="s">
        <v>196</v>
      </c>
      <c r="H98" s="69" t="e">
        <f>VLOOKUP(Budapest!$B$6,Budapest!#REF!,13,FALSE)</f>
        <v>#REF!</v>
      </c>
      <c r="I98" s="69" t="e">
        <f>VLOOKUP(Budapest!$B$6,Budapest!#REF!,4,FALSE)</f>
        <v>#REF!</v>
      </c>
      <c r="J98" s="69">
        <v>2</v>
      </c>
      <c r="K98" s="108">
        <f>WEEKNUM(Budapest!$A$6,1) - WEEKNUM(E98,1) +1</f>
        <v>3</v>
      </c>
      <c r="L98" s="70">
        <f>WEEKDAY(Budapest!$A$6,2)</f>
        <v>5</v>
      </c>
      <c r="M98" s="70" t="str">
        <f>LEFT(Budapest!$B$5,5)</f>
        <v>09:00</v>
      </c>
      <c r="N98" s="70" t="str">
        <f>RIGHT(Budapest!$B$5,5)</f>
        <v>10:15</v>
      </c>
      <c r="O98" s="71" t="e">
        <f>VLOOKUP(Budapest!$B$6,Budapest!#REF!,15,FALSE) &amp; "{" &amp; VLOOKUP(Budapest!$B$6,Budapest!#REF!,13,FALSE) &amp; "}"</f>
        <v>#REF!</v>
      </c>
      <c r="P98" s="69" t="str">
        <f>"KTK-" &amp; Budapest!$C$6</f>
        <v>KTK-</v>
      </c>
      <c r="Q98" s="65"/>
      <c r="R98" s="65" t="s">
        <v>198</v>
      </c>
      <c r="S98" s="65" t="s">
        <v>197</v>
      </c>
      <c r="T98" s="72" t="s">
        <v>197</v>
      </c>
      <c r="U98" s="87" t="s">
        <v>198</v>
      </c>
    </row>
    <row r="99" spans="1:21" x14ac:dyDescent="0.3">
      <c r="A99" s="73" t="s">
        <v>193</v>
      </c>
      <c r="B99" s="74" t="s">
        <v>194</v>
      </c>
      <c r="C99" s="66" t="s">
        <v>195</v>
      </c>
      <c r="D99" s="66" t="s">
        <v>199</v>
      </c>
      <c r="E99" s="67" t="s">
        <v>200</v>
      </c>
      <c r="F99" s="67" t="s">
        <v>201</v>
      </c>
      <c r="G99" s="67" t="s">
        <v>196</v>
      </c>
      <c r="H99" s="71" t="e">
        <f>VLOOKUP(Budapest!$D$6,Budapest!#REF!,13,FALSE)</f>
        <v>#REF!</v>
      </c>
      <c r="I99" s="71" t="e">
        <f>VLOOKUP(Budapest!$D$6,Budapest!#REF!,4,FALSE)</f>
        <v>#REF!</v>
      </c>
      <c r="J99" s="71">
        <v>2</v>
      </c>
      <c r="K99" s="109">
        <f>WEEKNUM(Budapest!$A$6,1) - WEEKNUM(E99,1) +1</f>
        <v>3</v>
      </c>
      <c r="L99" s="75">
        <f>WEEKDAY(Budapest!$A$6,2)</f>
        <v>5</v>
      </c>
      <c r="M99" s="75" t="str">
        <f>LEFT(Budapest!$D$5,5)</f>
        <v>10:30</v>
      </c>
      <c r="N99" s="75" t="str">
        <f>RIGHT(Budapest!$D$5,5)</f>
        <v>11:45</v>
      </c>
      <c r="O99" s="71" t="e">
        <f>VLOOKUP(Budapest!$D$6,Budapest!#REF!,15,FALSE) &amp; "{" &amp; VLOOKUP(Budapest!$D$6,Budapest!#REF!,13,FALSE) &amp; "}"</f>
        <v>#REF!</v>
      </c>
      <c r="P99" s="71" t="str">
        <f>"KTK-" &amp; Budapest!$E$6</f>
        <v>KTK-</v>
      </c>
      <c r="Q99" s="66"/>
      <c r="R99" s="66" t="s">
        <v>198</v>
      </c>
      <c r="S99" s="66" t="s">
        <v>197</v>
      </c>
      <c r="T99" s="76" t="s">
        <v>197</v>
      </c>
      <c r="U99" s="87" t="s">
        <v>198</v>
      </c>
    </row>
    <row r="100" spans="1:21" x14ac:dyDescent="0.3">
      <c r="A100" s="73" t="s">
        <v>193</v>
      </c>
      <c r="B100" s="74" t="s">
        <v>194</v>
      </c>
      <c r="C100" s="66" t="s">
        <v>195</v>
      </c>
      <c r="D100" s="66" t="s">
        <v>199</v>
      </c>
      <c r="E100" s="67" t="s">
        <v>200</v>
      </c>
      <c r="F100" s="67" t="s">
        <v>201</v>
      </c>
      <c r="G100" s="67" t="s">
        <v>196</v>
      </c>
      <c r="H100" s="71" t="e">
        <f>VLOOKUP(Budapest!$F$6,Budapest!#REF!,13,FALSE)</f>
        <v>#REF!</v>
      </c>
      <c r="I100" s="71" t="e">
        <f>VLOOKUP(Budapest!$F$6,Budapest!#REF!,4,FALSE)</f>
        <v>#REF!</v>
      </c>
      <c r="J100" s="71">
        <v>2</v>
      </c>
      <c r="K100" s="109">
        <f>WEEKNUM(Budapest!$A$6,1) - WEEKNUM(E100,1) +1</f>
        <v>3</v>
      </c>
      <c r="L100" s="75">
        <f>WEEKDAY(Budapest!$A$6,2)</f>
        <v>5</v>
      </c>
      <c r="M100" s="75" t="str">
        <f>LEFT(Budapest!$F$5,5)</f>
        <v>12:30</v>
      </c>
      <c r="N100" s="75" t="str">
        <f>RIGHT(Budapest!$F$5,5)</f>
        <v>13:45</v>
      </c>
      <c r="O100" s="71" t="e">
        <f>VLOOKUP(Budapest!$F$6,Budapest!#REF!,15,FALSE) &amp; "{" &amp; VLOOKUP(Budapest!$F$6,Budapest!#REF!,13,FALSE) &amp; "}"</f>
        <v>#REF!</v>
      </c>
      <c r="P100" s="71" t="str">
        <f>"KTK-" &amp; Budapest!$G$6</f>
        <v>KTK-</v>
      </c>
      <c r="Q100" s="66"/>
      <c r="R100" s="66" t="s">
        <v>198</v>
      </c>
      <c r="S100" s="66" t="s">
        <v>197</v>
      </c>
      <c r="T100" s="76" t="s">
        <v>197</v>
      </c>
      <c r="U100" s="87" t="s">
        <v>198</v>
      </c>
    </row>
    <row r="101" spans="1:21" x14ac:dyDescent="0.3">
      <c r="A101" s="73" t="s">
        <v>193</v>
      </c>
      <c r="B101" s="74" t="s">
        <v>194</v>
      </c>
      <c r="C101" s="66" t="s">
        <v>195</v>
      </c>
      <c r="D101" s="66" t="s">
        <v>199</v>
      </c>
      <c r="E101" s="67" t="s">
        <v>200</v>
      </c>
      <c r="F101" s="67" t="s">
        <v>201</v>
      </c>
      <c r="G101" s="67" t="s">
        <v>196</v>
      </c>
      <c r="H101" s="71" t="e">
        <f>VLOOKUP(Budapest!$H$6,Budapest!#REF!,13,FALSE)</f>
        <v>#REF!</v>
      </c>
      <c r="I101" s="71" t="e">
        <f>VLOOKUP(Budapest!$H$6,Budapest!#REF!,4,FALSE)</f>
        <v>#REF!</v>
      </c>
      <c r="J101" s="71">
        <v>2</v>
      </c>
      <c r="K101" s="109">
        <f>WEEKNUM(Budapest!$A$6,1) - WEEKNUM(E101,1) +1</f>
        <v>3</v>
      </c>
      <c r="L101" s="75">
        <f>WEEKDAY(Budapest!$A$6,2)</f>
        <v>5</v>
      </c>
      <c r="M101" s="75" t="str">
        <f>LEFT(Budapest!$H$5,5)</f>
        <v>14:00</v>
      </c>
      <c r="N101" s="75" t="str">
        <f>RIGHT(Budapest!$H$5,5)</f>
        <v>15:15</v>
      </c>
      <c r="O101" s="71" t="e">
        <f>VLOOKUP(Budapest!$H$6,Budapest!#REF!,15,FALSE) &amp; "{" &amp; VLOOKUP(Budapest!$H$6,Budapest!#REF!,13,FALSE) &amp; "}"</f>
        <v>#REF!</v>
      </c>
      <c r="P101" s="71" t="str">
        <f>"KTK-" &amp; Budapest!$I$6</f>
        <v>KTK-</v>
      </c>
      <c r="Q101" s="66"/>
      <c r="R101" s="66" t="s">
        <v>198</v>
      </c>
      <c r="S101" s="66" t="s">
        <v>197</v>
      </c>
      <c r="T101" s="76" t="s">
        <v>197</v>
      </c>
      <c r="U101" s="87" t="s">
        <v>198</v>
      </c>
    </row>
    <row r="102" spans="1:21" x14ac:dyDescent="0.3">
      <c r="A102" s="73" t="s">
        <v>193</v>
      </c>
      <c r="B102" s="74" t="s">
        <v>194</v>
      </c>
      <c r="C102" s="66" t="s">
        <v>195</v>
      </c>
      <c r="D102" s="66" t="s">
        <v>199</v>
      </c>
      <c r="E102" s="67" t="s">
        <v>200</v>
      </c>
      <c r="F102" s="67" t="s">
        <v>201</v>
      </c>
      <c r="G102" s="67" t="s">
        <v>196</v>
      </c>
      <c r="H102" s="71" t="e">
        <f>VLOOKUP(Budapest!$J$6,Budapest!#REF!,13,FALSE)</f>
        <v>#REF!</v>
      </c>
      <c r="I102" s="71" t="e">
        <f>VLOOKUP(Budapest!$J$6,Budapest!#REF!,4,FALSE)</f>
        <v>#REF!</v>
      </c>
      <c r="J102" s="71">
        <v>2</v>
      </c>
      <c r="K102" s="109">
        <f>WEEKNUM(Budapest!$A$6,1) - WEEKNUM(E102,1) +1</f>
        <v>3</v>
      </c>
      <c r="L102" s="75">
        <f>WEEKDAY(Budapest!$A$6,2)</f>
        <v>5</v>
      </c>
      <c r="M102" s="75" t="str">
        <f>LEFT(Budapest!$J$5,5)</f>
        <v>15:30</v>
      </c>
      <c r="N102" s="75" t="str">
        <f>RIGHT(Budapest!$J$5,5)</f>
        <v>16:45</v>
      </c>
      <c r="O102" s="71" t="e">
        <f>VLOOKUP(Budapest!$J$6,Budapest!#REF!,15,FALSE) &amp; "{" &amp; VLOOKUP(Budapest!$J$6,Budapest!#REF!,13,FALSE) &amp; "}"</f>
        <v>#REF!</v>
      </c>
      <c r="P102" s="71" t="str">
        <f>"KTK-" &amp; Budapest!$K$6</f>
        <v>KTK-</v>
      </c>
      <c r="Q102" s="66"/>
      <c r="R102" s="66" t="s">
        <v>198</v>
      </c>
      <c r="S102" s="66" t="s">
        <v>197</v>
      </c>
      <c r="T102" s="76" t="s">
        <v>197</v>
      </c>
      <c r="U102" s="87" t="s">
        <v>198</v>
      </c>
    </row>
    <row r="103" spans="1:21" ht="15" thickBot="1" x14ac:dyDescent="0.35">
      <c r="A103" s="73" t="s">
        <v>193</v>
      </c>
      <c r="B103" s="74" t="s">
        <v>194</v>
      </c>
      <c r="C103" s="66" t="s">
        <v>195</v>
      </c>
      <c r="D103" s="66" t="s">
        <v>199</v>
      </c>
      <c r="E103" s="67" t="s">
        <v>200</v>
      </c>
      <c r="F103" s="67" t="s">
        <v>201</v>
      </c>
      <c r="G103" s="67" t="s">
        <v>196</v>
      </c>
      <c r="H103" s="71" t="e">
        <f>VLOOKUP(Budapest!$L$6,Budapest!#REF!,13,FALSE)</f>
        <v>#REF!</v>
      </c>
      <c r="I103" s="71" t="e">
        <f>VLOOKUP(Budapest!$L$6,Budapest!#REF!,4,FALSE)</f>
        <v>#REF!</v>
      </c>
      <c r="J103" s="71">
        <v>2</v>
      </c>
      <c r="K103" s="109">
        <f>WEEKNUM(Budapest!$A$6,1) - WEEKNUM(E103,1) +1</f>
        <v>3</v>
      </c>
      <c r="L103" s="75">
        <f>WEEKDAY(Budapest!$A$6,2)</f>
        <v>5</v>
      </c>
      <c r="M103" s="75" t="str">
        <f>LEFT(Budapest!$L$5,5)</f>
        <v>17:00</v>
      </c>
      <c r="N103" s="75" t="str">
        <f>RIGHT(Budapest!$L$5,5)</f>
        <v>18:15</v>
      </c>
      <c r="O103" s="71" t="e">
        <f>VLOOKUP(Budapest!$L$6,Budapest!#REF!,15,FALSE) &amp; "{" &amp; VLOOKUP(Budapest!$L$6,Budapest!#REF!,13,FALSE) &amp; "}"</f>
        <v>#REF!</v>
      </c>
      <c r="P103" s="71" t="str">
        <f>"KTK-" &amp; Budapest!$M$6</f>
        <v>KTK-</v>
      </c>
      <c r="Q103" s="66"/>
      <c r="R103" s="66" t="s">
        <v>198</v>
      </c>
      <c r="S103" s="66" t="s">
        <v>197</v>
      </c>
      <c r="T103" s="76" t="s">
        <v>197</v>
      </c>
      <c r="U103" s="87" t="s">
        <v>198</v>
      </c>
    </row>
    <row r="104" spans="1:21" ht="15" hidden="1" thickBot="1" x14ac:dyDescent="0.35">
      <c r="A104" s="73" t="s">
        <v>193</v>
      </c>
      <c r="B104" s="74" t="s">
        <v>194</v>
      </c>
      <c r="C104" s="66" t="s">
        <v>195</v>
      </c>
      <c r="D104" s="66" t="s">
        <v>199</v>
      </c>
      <c r="E104" s="67" t="s">
        <v>200</v>
      </c>
      <c r="F104" s="67" t="s">
        <v>201</v>
      </c>
      <c r="G104" s="67" t="s">
        <v>196</v>
      </c>
      <c r="H104" s="71" t="e">
        <f>VLOOKUP(Budapest!$N$6,Budapest!#REF!,13,FALSE)</f>
        <v>#REF!</v>
      </c>
      <c r="I104" s="71" t="e">
        <f>VLOOKUP(Budapest!$N$6,Budapest!#REF!,4,FALSE)</f>
        <v>#REF!</v>
      </c>
      <c r="J104" s="71">
        <v>2</v>
      </c>
      <c r="K104" s="109">
        <f>WEEKNUM(Budapest!$A$6,1) - WEEKNUM(E104,1) +1</f>
        <v>3</v>
      </c>
      <c r="L104" s="75">
        <f>WEEKDAY(Budapest!$A$6,2)</f>
        <v>5</v>
      </c>
      <c r="M104" s="75" t="str">
        <f>LEFT(Budapest!$N$5,5)</f>
        <v/>
      </c>
      <c r="N104" s="75" t="str">
        <f>RIGHT(Budapest!$N$5,5)</f>
        <v/>
      </c>
      <c r="O104" s="71" t="e">
        <f>VLOOKUP(Budapest!$N$6,Budapest!#REF!,15,FALSE) &amp; "{" &amp; VLOOKUP(Budapest!$N$6,Budapest!#REF!,13,FALSE) &amp; "}"</f>
        <v>#REF!</v>
      </c>
      <c r="P104" s="71" t="str">
        <f>"KTK-" &amp; Budapest!$O$6</f>
        <v>KTK-</v>
      </c>
      <c r="Q104" s="66"/>
      <c r="R104" s="66" t="s">
        <v>198</v>
      </c>
      <c r="S104" s="66" t="s">
        <v>197</v>
      </c>
      <c r="T104" s="76" t="s">
        <v>197</v>
      </c>
      <c r="U104" s="87" t="s">
        <v>198</v>
      </c>
    </row>
    <row r="105" spans="1:21" ht="15" hidden="1" thickBot="1" x14ac:dyDescent="0.35">
      <c r="A105" s="77" t="s">
        <v>193</v>
      </c>
      <c r="B105" s="78" t="s">
        <v>194</v>
      </c>
      <c r="C105" s="79" t="s">
        <v>195</v>
      </c>
      <c r="D105" s="79" t="s">
        <v>199</v>
      </c>
      <c r="E105" s="80" t="s">
        <v>200</v>
      </c>
      <c r="F105" s="80" t="s">
        <v>201</v>
      </c>
      <c r="G105" s="80" t="s">
        <v>196</v>
      </c>
      <c r="H105" s="81" t="e">
        <f>VLOOKUP(Budapest!#REF!,Budapest!#REF!,13,FALSE)</f>
        <v>#REF!</v>
      </c>
      <c r="I105" s="81" t="e">
        <f>VLOOKUP(Budapest!#REF!,Budapest!#REF!,4,FALSE)</f>
        <v>#REF!</v>
      </c>
      <c r="J105" s="81">
        <v>2</v>
      </c>
      <c r="K105" s="110">
        <f>WEEKNUM(Budapest!$A$6,1) - WEEKNUM(E105,1) +1</f>
        <v>3</v>
      </c>
      <c r="L105" s="82">
        <f>WEEKDAY(Budapest!$A$6,2)</f>
        <v>5</v>
      </c>
      <c r="M105" s="82" t="e">
        <f>LEFT(Budapest!#REF!,5)</f>
        <v>#REF!</v>
      </c>
      <c r="N105" s="82" t="e">
        <f>RIGHT(Budapest!#REF!,5)</f>
        <v>#REF!</v>
      </c>
      <c r="O105" s="81" t="e">
        <f>VLOOKUP(Budapest!#REF!,Budapest!#REF!,15,FALSE) &amp; "{" &amp; VLOOKUP(Budapest!#REF!,Budapest!#REF!,13,FALSE) &amp; "}"</f>
        <v>#REF!</v>
      </c>
      <c r="P105" s="81" t="e">
        <f>"KTK-" &amp; Budapest!#REF!</f>
        <v>#REF!</v>
      </c>
      <c r="Q105" s="79"/>
      <c r="R105" s="79" t="s">
        <v>198</v>
      </c>
      <c r="S105" s="79" t="s">
        <v>197</v>
      </c>
      <c r="T105" s="83" t="s">
        <v>197</v>
      </c>
      <c r="U105" s="87" t="s">
        <v>198</v>
      </c>
    </row>
    <row r="106" spans="1:21" x14ac:dyDescent="0.3">
      <c r="A106" s="63" t="s">
        <v>193</v>
      </c>
      <c r="B106" s="64" t="s">
        <v>194</v>
      </c>
      <c r="C106" s="65" t="s">
        <v>195</v>
      </c>
      <c r="D106" s="66" t="s">
        <v>199</v>
      </c>
      <c r="E106" s="68" t="s">
        <v>200</v>
      </c>
      <c r="F106" s="68" t="s">
        <v>201</v>
      </c>
      <c r="G106" s="68" t="s">
        <v>196</v>
      </c>
      <c r="H106" s="69" t="e">
        <f>VLOOKUP(Budapest!$B$7,Budapest!#REF!,13,FALSE)</f>
        <v>#REF!</v>
      </c>
      <c r="I106" s="69" t="e">
        <f>VLOOKUP(Budapest!$B$7,Budapest!#REF!,4,FALSE)</f>
        <v>#REF!</v>
      </c>
      <c r="J106" s="69">
        <v>2</v>
      </c>
      <c r="K106" s="108">
        <f>WEEKNUM(Budapest!$A$7,1) - WEEKNUM(E106,1) +1</f>
        <v>3</v>
      </c>
      <c r="L106" s="70">
        <f>WEEKDAY(Budapest!$A$7,2)</f>
        <v>6</v>
      </c>
      <c r="M106" s="70" t="str">
        <f>LEFT(Budapest!$B$5,5)</f>
        <v>09:00</v>
      </c>
      <c r="N106" s="70" t="str">
        <f>RIGHT(Budapest!$B$5,5)</f>
        <v>10:15</v>
      </c>
      <c r="O106" s="71" t="e">
        <f>VLOOKUP(Budapest!$B$7,Budapest!#REF!,15,FALSE) &amp; "{" &amp; VLOOKUP(Budapest!$B$7,Budapest!#REF!,13,FALSE) &amp; "}"</f>
        <v>#REF!</v>
      </c>
      <c r="P106" s="69" t="str">
        <f>"KTK-" &amp; Budapest!$C$7</f>
        <v>KTK-</v>
      </c>
      <c r="Q106" s="65"/>
      <c r="R106" s="65" t="s">
        <v>198</v>
      </c>
      <c r="S106" s="65" t="s">
        <v>197</v>
      </c>
      <c r="T106" s="72" t="s">
        <v>197</v>
      </c>
      <c r="U106" s="87" t="s">
        <v>198</v>
      </c>
    </row>
    <row r="107" spans="1:21" x14ac:dyDescent="0.3">
      <c r="A107" s="73" t="s">
        <v>193</v>
      </c>
      <c r="B107" s="74" t="s">
        <v>194</v>
      </c>
      <c r="C107" s="66" t="s">
        <v>195</v>
      </c>
      <c r="D107" s="66" t="s">
        <v>199</v>
      </c>
      <c r="E107" s="67" t="s">
        <v>200</v>
      </c>
      <c r="F107" s="67" t="s">
        <v>201</v>
      </c>
      <c r="G107" s="67" t="s">
        <v>196</v>
      </c>
      <c r="H107" s="71" t="e">
        <f>VLOOKUP(Budapest!$D$7,Budapest!#REF!,13,FALSE)</f>
        <v>#REF!</v>
      </c>
      <c r="I107" s="71" t="e">
        <f>VLOOKUP(Budapest!$D$7,Budapest!#REF!,4,FALSE)</f>
        <v>#REF!</v>
      </c>
      <c r="J107" s="71">
        <v>2</v>
      </c>
      <c r="K107" s="109">
        <f>WEEKNUM(Budapest!$A$7,1) - WEEKNUM(E107,1) +1</f>
        <v>3</v>
      </c>
      <c r="L107" s="75">
        <f>WEEKDAY(Budapest!$A$7,2)</f>
        <v>6</v>
      </c>
      <c r="M107" s="75" t="str">
        <f>LEFT(Budapest!$D$5,5)</f>
        <v>10:30</v>
      </c>
      <c r="N107" s="75" t="str">
        <f>RIGHT(Budapest!$D$5,5)</f>
        <v>11:45</v>
      </c>
      <c r="O107" s="71" t="e">
        <f>VLOOKUP(Budapest!$D$7,Budapest!#REF!,15,FALSE) &amp; "{" &amp; VLOOKUP(Budapest!$D$7,Budapest!#REF!,13,FALSE) &amp; "}"</f>
        <v>#REF!</v>
      </c>
      <c r="P107" s="71" t="str">
        <f>"KTK-" &amp; Budapest!$E$7</f>
        <v>KTK-</v>
      </c>
      <c r="Q107" s="66"/>
      <c r="R107" s="66" t="s">
        <v>198</v>
      </c>
      <c r="S107" s="66" t="s">
        <v>197</v>
      </c>
      <c r="T107" s="76" t="s">
        <v>197</v>
      </c>
      <c r="U107" s="87" t="s">
        <v>198</v>
      </c>
    </row>
    <row r="108" spans="1:21" x14ac:dyDescent="0.3">
      <c r="A108" s="73" t="s">
        <v>193</v>
      </c>
      <c r="B108" s="74" t="s">
        <v>194</v>
      </c>
      <c r="C108" s="66" t="s">
        <v>195</v>
      </c>
      <c r="D108" s="66" t="s">
        <v>199</v>
      </c>
      <c r="E108" s="67" t="s">
        <v>200</v>
      </c>
      <c r="F108" s="67" t="s">
        <v>201</v>
      </c>
      <c r="G108" s="67" t="s">
        <v>196</v>
      </c>
      <c r="H108" s="71" t="e">
        <f>VLOOKUP(Budapest!$F$7,Budapest!#REF!,13,FALSE)</f>
        <v>#REF!</v>
      </c>
      <c r="I108" s="71" t="e">
        <f>VLOOKUP(Budapest!$F$7,Budapest!#REF!,4,FALSE)</f>
        <v>#REF!</v>
      </c>
      <c r="J108" s="71">
        <v>2</v>
      </c>
      <c r="K108" s="109">
        <f>WEEKNUM(Budapest!$A$7,1) - WEEKNUM(E108,1) +1</f>
        <v>3</v>
      </c>
      <c r="L108" s="75">
        <f>WEEKDAY(Budapest!$A$7,2)</f>
        <v>6</v>
      </c>
      <c r="M108" s="75" t="str">
        <f>LEFT(Budapest!$F$5,5)</f>
        <v>12:30</v>
      </c>
      <c r="N108" s="75" t="str">
        <f>RIGHT(Budapest!$F$5,5)</f>
        <v>13:45</v>
      </c>
      <c r="O108" s="71" t="e">
        <f>VLOOKUP(Budapest!$F$7,Budapest!#REF!,15,FALSE) &amp; "{" &amp; VLOOKUP(Budapest!$F$7,Budapest!#REF!,13,FALSE) &amp; "}"</f>
        <v>#REF!</v>
      </c>
      <c r="P108" s="71" t="str">
        <f>"KTK-" &amp; Budapest!$G$7</f>
        <v>KTK-</v>
      </c>
      <c r="Q108" s="66"/>
      <c r="R108" s="66" t="s">
        <v>198</v>
      </c>
      <c r="S108" s="66" t="s">
        <v>197</v>
      </c>
      <c r="T108" s="76" t="s">
        <v>197</v>
      </c>
      <c r="U108" s="87" t="s">
        <v>198</v>
      </c>
    </row>
    <row r="109" spans="1:21" x14ac:dyDescent="0.3">
      <c r="A109" s="73" t="s">
        <v>193</v>
      </c>
      <c r="B109" s="74" t="s">
        <v>194</v>
      </c>
      <c r="C109" s="66" t="s">
        <v>195</v>
      </c>
      <c r="D109" s="66" t="s">
        <v>199</v>
      </c>
      <c r="E109" s="67" t="s">
        <v>200</v>
      </c>
      <c r="F109" s="67" t="s">
        <v>201</v>
      </c>
      <c r="G109" s="67" t="s">
        <v>196</v>
      </c>
      <c r="H109" s="71" t="e">
        <f>VLOOKUP(Budapest!$H$7,Budapest!#REF!,13,FALSE)</f>
        <v>#REF!</v>
      </c>
      <c r="I109" s="71" t="e">
        <f>VLOOKUP(Budapest!$H$7,Budapest!#REF!,4,FALSE)</f>
        <v>#REF!</v>
      </c>
      <c r="J109" s="71">
        <v>2</v>
      </c>
      <c r="K109" s="109">
        <f>WEEKNUM(Budapest!$A$7,1) - WEEKNUM(E109,1) +1</f>
        <v>3</v>
      </c>
      <c r="L109" s="75">
        <f>WEEKDAY(Budapest!$A$7,2)</f>
        <v>6</v>
      </c>
      <c r="M109" s="75" t="str">
        <f>LEFT(Budapest!$H$5,5)</f>
        <v>14:00</v>
      </c>
      <c r="N109" s="75" t="str">
        <f>RIGHT(Budapest!$H$5,5)</f>
        <v>15:15</v>
      </c>
      <c r="O109" s="71" t="e">
        <f>VLOOKUP(Budapest!$H$7,Budapest!#REF!,15,FALSE) &amp; "{" &amp; VLOOKUP(Budapest!$H$7,Budapest!#REF!,13,FALSE) &amp; "}"</f>
        <v>#REF!</v>
      </c>
      <c r="P109" s="71" t="str">
        <f>"KTK-" &amp; Budapest!$I$7</f>
        <v>KTK-</v>
      </c>
      <c r="Q109" s="66"/>
      <c r="R109" s="66" t="s">
        <v>198</v>
      </c>
      <c r="S109" s="66" t="s">
        <v>197</v>
      </c>
      <c r="T109" s="76" t="s">
        <v>197</v>
      </c>
      <c r="U109" s="87" t="s">
        <v>198</v>
      </c>
    </row>
    <row r="110" spans="1:21" x14ac:dyDescent="0.3">
      <c r="A110" s="73" t="s">
        <v>193</v>
      </c>
      <c r="B110" s="74" t="s">
        <v>194</v>
      </c>
      <c r="C110" s="66" t="s">
        <v>195</v>
      </c>
      <c r="D110" s="66" t="s">
        <v>199</v>
      </c>
      <c r="E110" s="67" t="s">
        <v>200</v>
      </c>
      <c r="F110" s="67" t="s">
        <v>201</v>
      </c>
      <c r="G110" s="67" t="s">
        <v>196</v>
      </c>
      <c r="H110" s="71" t="e">
        <f>VLOOKUP(Budapest!$J$7,Budapest!#REF!,13,FALSE)</f>
        <v>#REF!</v>
      </c>
      <c r="I110" s="71" t="e">
        <f>VLOOKUP(Budapest!$J$7,Budapest!#REF!,4,FALSE)</f>
        <v>#REF!</v>
      </c>
      <c r="J110" s="71">
        <v>2</v>
      </c>
      <c r="K110" s="109">
        <f>WEEKNUM(Budapest!$A$7,1) - WEEKNUM(E110,1) +1</f>
        <v>3</v>
      </c>
      <c r="L110" s="75">
        <f>WEEKDAY(Budapest!$A$7,2)</f>
        <v>6</v>
      </c>
      <c r="M110" s="75" t="str">
        <f>LEFT(Budapest!$J$5,5)</f>
        <v>15:30</v>
      </c>
      <c r="N110" s="75" t="str">
        <f>RIGHT(Budapest!$J$5,5)</f>
        <v>16:45</v>
      </c>
      <c r="O110" s="71" t="e">
        <f>VLOOKUP(Budapest!$J$7,Budapest!#REF!,15,FALSE) &amp; "{" &amp; VLOOKUP(Budapest!$J$7,Budapest!#REF!,13,FALSE) &amp; "}"</f>
        <v>#REF!</v>
      </c>
      <c r="P110" s="71" t="str">
        <f>"KTK-" &amp; Budapest!$K$7</f>
        <v>KTK-</v>
      </c>
      <c r="Q110" s="66"/>
      <c r="R110" s="66" t="s">
        <v>198</v>
      </c>
      <c r="S110" s="66" t="s">
        <v>197</v>
      </c>
      <c r="T110" s="76" t="s">
        <v>197</v>
      </c>
      <c r="U110" s="87" t="s">
        <v>198</v>
      </c>
    </row>
    <row r="111" spans="1:21" ht="15" thickBot="1" x14ac:dyDescent="0.35">
      <c r="A111" s="73" t="s">
        <v>193</v>
      </c>
      <c r="B111" s="74" t="s">
        <v>194</v>
      </c>
      <c r="C111" s="66" t="s">
        <v>195</v>
      </c>
      <c r="D111" s="66" t="s">
        <v>199</v>
      </c>
      <c r="E111" s="67" t="s">
        <v>200</v>
      </c>
      <c r="F111" s="67" t="s">
        <v>201</v>
      </c>
      <c r="G111" s="67" t="s">
        <v>196</v>
      </c>
      <c r="H111" s="71" t="e">
        <f>VLOOKUP(Budapest!$L$7,Budapest!#REF!,13,FALSE)</f>
        <v>#REF!</v>
      </c>
      <c r="I111" s="71" t="e">
        <f>VLOOKUP(Budapest!$L$7,Budapest!#REF!,4,FALSE)</f>
        <v>#REF!</v>
      </c>
      <c r="J111" s="71">
        <v>2</v>
      </c>
      <c r="K111" s="109">
        <f>WEEKNUM(Budapest!$A$7,1) - WEEKNUM(E111,1) +1</f>
        <v>3</v>
      </c>
      <c r="L111" s="75">
        <f>WEEKDAY(Budapest!$A$7,2)</f>
        <v>6</v>
      </c>
      <c r="M111" s="75" t="str">
        <f>LEFT(Budapest!$L$5,5)</f>
        <v>17:00</v>
      </c>
      <c r="N111" s="75" t="str">
        <f>RIGHT(Budapest!$L$5,5)</f>
        <v>18:15</v>
      </c>
      <c r="O111" s="71" t="e">
        <f>VLOOKUP(Budapest!$L$7,Budapest!#REF!,15,FALSE) &amp; "{" &amp; VLOOKUP(Budapest!$L$7,Budapest!#REF!,13,FALSE) &amp; "}"</f>
        <v>#REF!</v>
      </c>
      <c r="P111" s="71" t="str">
        <f>"KTK-" &amp; Budapest!$M$7</f>
        <v>KTK-</v>
      </c>
      <c r="Q111" s="66"/>
      <c r="R111" s="66" t="s">
        <v>198</v>
      </c>
      <c r="S111" s="66" t="s">
        <v>197</v>
      </c>
      <c r="T111" s="76" t="s">
        <v>197</v>
      </c>
      <c r="U111" s="87" t="s">
        <v>198</v>
      </c>
    </row>
    <row r="112" spans="1:21" ht="15" hidden="1" thickBot="1" x14ac:dyDescent="0.35">
      <c r="A112" s="73" t="s">
        <v>193</v>
      </c>
      <c r="B112" s="74" t="s">
        <v>194</v>
      </c>
      <c r="C112" s="66" t="s">
        <v>195</v>
      </c>
      <c r="D112" s="66" t="s">
        <v>199</v>
      </c>
      <c r="E112" s="67" t="s">
        <v>200</v>
      </c>
      <c r="F112" s="67" t="s">
        <v>201</v>
      </c>
      <c r="G112" s="67" t="s">
        <v>196</v>
      </c>
      <c r="H112" s="71" t="e">
        <f>VLOOKUP(Budapest!$N$7,Budapest!#REF!,13,FALSE)</f>
        <v>#REF!</v>
      </c>
      <c r="I112" s="71" t="e">
        <f>VLOOKUP(Budapest!$N$7,Budapest!#REF!,4,FALSE)</f>
        <v>#REF!</v>
      </c>
      <c r="J112" s="71">
        <v>2</v>
      </c>
      <c r="K112" s="109">
        <f>WEEKNUM(Budapest!$A$7,1) - WEEKNUM(E112,1) +1</f>
        <v>3</v>
      </c>
      <c r="L112" s="75">
        <f>WEEKDAY(Budapest!$A$7,2)</f>
        <v>6</v>
      </c>
      <c r="M112" s="75" t="str">
        <f>LEFT(Budapest!$N$5,5)</f>
        <v/>
      </c>
      <c r="N112" s="75" t="str">
        <f>RIGHT(Budapest!$N$5,5)</f>
        <v/>
      </c>
      <c r="O112" s="71" t="e">
        <f>VLOOKUP(Budapest!$N$7,Budapest!#REF!,15,FALSE) &amp; "{" &amp; VLOOKUP(Budapest!$N$7,Budapest!#REF!,13,FALSE) &amp; "}"</f>
        <v>#REF!</v>
      </c>
      <c r="P112" s="71" t="str">
        <f>"KTK-" &amp; Budapest!$O$7</f>
        <v>KTK-</v>
      </c>
      <c r="Q112" s="66"/>
      <c r="R112" s="66" t="s">
        <v>198</v>
      </c>
      <c r="S112" s="66" t="s">
        <v>197</v>
      </c>
      <c r="T112" s="76" t="s">
        <v>197</v>
      </c>
      <c r="U112" s="87" t="s">
        <v>198</v>
      </c>
    </row>
    <row r="113" spans="1:21" ht="15" hidden="1" thickBot="1" x14ac:dyDescent="0.35">
      <c r="A113" s="77" t="s">
        <v>193</v>
      </c>
      <c r="B113" s="78" t="s">
        <v>194</v>
      </c>
      <c r="C113" s="79" t="s">
        <v>195</v>
      </c>
      <c r="D113" s="79" t="s">
        <v>199</v>
      </c>
      <c r="E113" s="80" t="s">
        <v>200</v>
      </c>
      <c r="F113" s="80" t="s">
        <v>201</v>
      </c>
      <c r="G113" s="80" t="s">
        <v>196</v>
      </c>
      <c r="H113" s="81" t="e">
        <f>VLOOKUP(Budapest!#REF!,Budapest!#REF!,13,FALSE)</f>
        <v>#REF!</v>
      </c>
      <c r="I113" s="81" t="e">
        <f>VLOOKUP(Budapest!#REF!,Budapest!#REF!,4,FALSE)</f>
        <v>#REF!</v>
      </c>
      <c r="J113" s="81">
        <v>2</v>
      </c>
      <c r="K113" s="110">
        <f>WEEKNUM(Budapest!$A$7,1) - WEEKNUM(E113,1) +1</f>
        <v>3</v>
      </c>
      <c r="L113" s="82">
        <f>WEEKDAY(Budapest!$A$7,2)</f>
        <v>6</v>
      </c>
      <c r="M113" s="82" t="e">
        <f>LEFT(Budapest!#REF!,5)</f>
        <v>#REF!</v>
      </c>
      <c r="N113" s="82" t="e">
        <f>RIGHT(Budapest!#REF!,5)</f>
        <v>#REF!</v>
      </c>
      <c r="O113" s="81" t="e">
        <f>VLOOKUP(Budapest!#REF!,Budapest!#REF!,15,FALSE) &amp; "{" &amp; VLOOKUP(Budapest!#REF!,Budapest!#REF!,13,FALSE) &amp; "}"</f>
        <v>#REF!</v>
      </c>
      <c r="P113" s="81" t="e">
        <f>"KTK-" &amp; Budapest!#REF!</f>
        <v>#REF!</v>
      </c>
      <c r="Q113" s="79"/>
      <c r="R113" s="79" t="s">
        <v>198</v>
      </c>
      <c r="S113" s="79" t="s">
        <v>197</v>
      </c>
      <c r="T113" s="83" t="s">
        <v>197</v>
      </c>
      <c r="U113" s="87" t="s">
        <v>198</v>
      </c>
    </row>
    <row r="114" spans="1:21" x14ac:dyDescent="0.3">
      <c r="A114" s="63" t="s">
        <v>193</v>
      </c>
      <c r="B114" s="64" t="s">
        <v>194</v>
      </c>
      <c r="C114" s="65" t="s">
        <v>195</v>
      </c>
      <c r="D114" s="66" t="s">
        <v>199</v>
      </c>
      <c r="E114" s="68" t="s">
        <v>200</v>
      </c>
      <c r="F114" s="68" t="s">
        <v>201</v>
      </c>
      <c r="G114" s="68" t="s">
        <v>196</v>
      </c>
      <c r="H114" s="69" t="e">
        <f>VLOOKUP(Budapest!$B$8,Budapest!#REF!,13,FALSE)</f>
        <v>#REF!</v>
      </c>
      <c r="I114" s="69" t="e">
        <f>VLOOKUP(Budapest!$B$8,Budapest!#REF!,4,FALSE)</f>
        <v>#REF!</v>
      </c>
      <c r="J114" s="69">
        <v>2</v>
      </c>
      <c r="K114" s="108">
        <f>WEEKNUM(Budapest!$A$8,1) - WEEKNUM(E114,1) +1</f>
        <v>5</v>
      </c>
      <c r="L114" s="70">
        <f>WEEKDAY(Budapest!$A$8,2)</f>
        <v>5</v>
      </c>
      <c r="M114" s="70" t="str">
        <f>LEFT(Budapest!$B$5,5)</f>
        <v>09:00</v>
      </c>
      <c r="N114" s="70" t="str">
        <f>RIGHT(Budapest!$B$5,5)</f>
        <v>10:15</v>
      </c>
      <c r="O114" s="71" t="e">
        <f>VLOOKUP(Budapest!$B$8,Budapest!#REF!,15,FALSE) &amp; "{" &amp; VLOOKUP(Budapest!$B$8,Budapest!#REF!,13,FALSE) &amp; "}"</f>
        <v>#REF!</v>
      </c>
      <c r="P114" s="69" t="str">
        <f>"KTK-" &amp; Budapest!$C$8</f>
        <v>KTK-</v>
      </c>
      <c r="Q114" s="65"/>
      <c r="R114" s="65" t="s">
        <v>198</v>
      </c>
      <c r="S114" s="65" t="s">
        <v>197</v>
      </c>
      <c r="T114" s="72" t="s">
        <v>197</v>
      </c>
      <c r="U114" s="87" t="s">
        <v>198</v>
      </c>
    </row>
    <row r="115" spans="1:21" x14ac:dyDescent="0.3">
      <c r="A115" s="73" t="s">
        <v>193</v>
      </c>
      <c r="B115" s="74" t="s">
        <v>194</v>
      </c>
      <c r="C115" s="66" t="s">
        <v>195</v>
      </c>
      <c r="D115" s="66" t="s">
        <v>199</v>
      </c>
      <c r="E115" s="67" t="s">
        <v>200</v>
      </c>
      <c r="F115" s="67" t="s">
        <v>201</v>
      </c>
      <c r="G115" s="67" t="s">
        <v>196</v>
      </c>
      <c r="H115" s="71" t="e">
        <f>VLOOKUP(Budapest!$D$8,Budapest!#REF!,13,FALSE)</f>
        <v>#REF!</v>
      </c>
      <c r="I115" s="71" t="e">
        <f>VLOOKUP(Budapest!$D$8,Budapest!#REF!,4,FALSE)</f>
        <v>#REF!</v>
      </c>
      <c r="J115" s="71">
        <v>2</v>
      </c>
      <c r="K115" s="109">
        <f>WEEKNUM(Budapest!$A$8,1) - WEEKNUM(E115,1) +1</f>
        <v>5</v>
      </c>
      <c r="L115" s="75">
        <f>WEEKDAY(Budapest!$A$8,2)</f>
        <v>5</v>
      </c>
      <c r="M115" s="75" t="str">
        <f>LEFT(Budapest!$D$5,5)</f>
        <v>10:30</v>
      </c>
      <c r="N115" s="75" t="str">
        <f>RIGHT(Budapest!$D$5,5)</f>
        <v>11:45</v>
      </c>
      <c r="O115" s="71" t="e">
        <f>VLOOKUP(Budapest!$D$8,Budapest!#REF!,15,FALSE) &amp; "{" &amp; VLOOKUP(Budapest!$D$8,Budapest!#REF!,13,FALSE) &amp; "}"</f>
        <v>#REF!</v>
      </c>
      <c r="P115" s="71" t="str">
        <f>"KTK-" &amp; Budapest!$E$8</f>
        <v>KTK-</v>
      </c>
      <c r="Q115" s="66"/>
      <c r="R115" s="66" t="s">
        <v>198</v>
      </c>
      <c r="S115" s="66" t="s">
        <v>197</v>
      </c>
      <c r="T115" s="76" t="s">
        <v>197</v>
      </c>
      <c r="U115" s="87" t="s">
        <v>198</v>
      </c>
    </row>
    <row r="116" spans="1:21" x14ac:dyDescent="0.3">
      <c r="A116" s="73" t="s">
        <v>193</v>
      </c>
      <c r="B116" s="74" t="s">
        <v>194</v>
      </c>
      <c r="C116" s="66" t="s">
        <v>195</v>
      </c>
      <c r="D116" s="66" t="s">
        <v>199</v>
      </c>
      <c r="E116" s="67" t="s">
        <v>200</v>
      </c>
      <c r="F116" s="67" t="s">
        <v>201</v>
      </c>
      <c r="G116" s="67" t="s">
        <v>196</v>
      </c>
      <c r="H116" s="71" t="e">
        <f>VLOOKUP(Budapest!$F$8,Budapest!#REF!,13,FALSE)</f>
        <v>#REF!</v>
      </c>
      <c r="I116" s="71" t="e">
        <f>VLOOKUP(Budapest!$F$8,Budapest!#REF!,4,FALSE)</f>
        <v>#REF!</v>
      </c>
      <c r="J116" s="71">
        <v>2</v>
      </c>
      <c r="K116" s="109">
        <f>WEEKNUM(Budapest!$A$8,1) - WEEKNUM(E116,1) +1</f>
        <v>5</v>
      </c>
      <c r="L116" s="75">
        <f>WEEKDAY(Budapest!$A$8,2)</f>
        <v>5</v>
      </c>
      <c r="M116" s="75" t="str">
        <f>LEFT(Budapest!$F$5,5)</f>
        <v>12:30</v>
      </c>
      <c r="N116" s="75" t="str">
        <f>RIGHT(Budapest!$F$5,5)</f>
        <v>13:45</v>
      </c>
      <c r="O116" s="71" t="e">
        <f>VLOOKUP(Budapest!$F$8,Budapest!#REF!,15,FALSE) &amp; "{" &amp; VLOOKUP(Budapest!$F$8,Budapest!#REF!,13,FALSE) &amp; "}"</f>
        <v>#REF!</v>
      </c>
      <c r="P116" s="71" t="str">
        <f>"KTK-" &amp; Budapest!$G$8</f>
        <v>KTK-</v>
      </c>
      <c r="Q116" s="66"/>
      <c r="R116" s="66" t="s">
        <v>198</v>
      </c>
      <c r="S116" s="66" t="s">
        <v>197</v>
      </c>
      <c r="T116" s="76" t="s">
        <v>197</v>
      </c>
      <c r="U116" s="87" t="s">
        <v>198</v>
      </c>
    </row>
    <row r="117" spans="1:21" x14ac:dyDescent="0.3">
      <c r="A117" s="73" t="s">
        <v>193</v>
      </c>
      <c r="B117" s="74" t="s">
        <v>194</v>
      </c>
      <c r="C117" s="66" t="s">
        <v>195</v>
      </c>
      <c r="D117" s="66" t="s">
        <v>199</v>
      </c>
      <c r="E117" s="67" t="s">
        <v>200</v>
      </c>
      <c r="F117" s="67" t="s">
        <v>201</v>
      </c>
      <c r="G117" s="67" t="s">
        <v>196</v>
      </c>
      <c r="H117" s="71" t="e">
        <f>VLOOKUP(Budapest!$H$8,Budapest!#REF!,13,FALSE)</f>
        <v>#REF!</v>
      </c>
      <c r="I117" s="71" t="e">
        <f>VLOOKUP(Budapest!$H$8,Budapest!#REF!,4,FALSE)</f>
        <v>#REF!</v>
      </c>
      <c r="J117" s="71">
        <v>2</v>
      </c>
      <c r="K117" s="109">
        <f>WEEKNUM(Budapest!$A$8,1) - WEEKNUM(E117,1) +1</f>
        <v>5</v>
      </c>
      <c r="L117" s="75">
        <f>WEEKDAY(Budapest!$A$8,2)</f>
        <v>5</v>
      </c>
      <c r="M117" s="75" t="str">
        <f>LEFT(Budapest!$H$5,5)</f>
        <v>14:00</v>
      </c>
      <c r="N117" s="75" t="str">
        <f>RIGHT(Budapest!$H$5,5)</f>
        <v>15:15</v>
      </c>
      <c r="O117" s="71" t="e">
        <f>VLOOKUP(Budapest!$H$8,Budapest!#REF!,15,FALSE) &amp; "{" &amp; VLOOKUP(Budapest!$H$8,Budapest!#REF!,13,FALSE) &amp; "}"</f>
        <v>#REF!</v>
      </c>
      <c r="P117" s="71" t="str">
        <f>"KTK-" &amp; Budapest!$I$8</f>
        <v>KTK-</v>
      </c>
      <c r="Q117" s="66"/>
      <c r="R117" s="66" t="s">
        <v>198</v>
      </c>
      <c r="S117" s="66" t="s">
        <v>197</v>
      </c>
      <c r="T117" s="76" t="s">
        <v>197</v>
      </c>
      <c r="U117" s="87" t="s">
        <v>198</v>
      </c>
    </row>
    <row r="118" spans="1:21" x14ac:dyDescent="0.3">
      <c r="A118" s="73" t="s">
        <v>193</v>
      </c>
      <c r="B118" s="74" t="s">
        <v>194</v>
      </c>
      <c r="C118" s="66" t="s">
        <v>195</v>
      </c>
      <c r="D118" s="66" t="s">
        <v>199</v>
      </c>
      <c r="E118" s="67" t="s">
        <v>200</v>
      </c>
      <c r="F118" s="67" t="s">
        <v>201</v>
      </c>
      <c r="G118" s="67" t="s">
        <v>196</v>
      </c>
      <c r="H118" s="71" t="e">
        <f>VLOOKUP(Budapest!$J$8,Budapest!#REF!,13,FALSE)</f>
        <v>#REF!</v>
      </c>
      <c r="I118" s="71" t="e">
        <f>VLOOKUP(Budapest!$J$8,Budapest!#REF!,4,FALSE)</f>
        <v>#REF!</v>
      </c>
      <c r="J118" s="71">
        <v>2</v>
      </c>
      <c r="K118" s="109">
        <f>WEEKNUM(Budapest!$A$8,1) - WEEKNUM(E118,1) +1</f>
        <v>5</v>
      </c>
      <c r="L118" s="75">
        <f>WEEKDAY(Budapest!$A$8,2)</f>
        <v>5</v>
      </c>
      <c r="M118" s="75" t="str">
        <f>LEFT(Budapest!$J$5,5)</f>
        <v>15:30</v>
      </c>
      <c r="N118" s="75" t="str">
        <f>RIGHT(Budapest!$J$5,5)</f>
        <v>16:45</v>
      </c>
      <c r="O118" s="71" t="e">
        <f>VLOOKUP(Budapest!$J$8,Budapest!#REF!,15,FALSE) &amp; "{" &amp; VLOOKUP(Budapest!$J$8,Budapest!#REF!,13,FALSE) &amp; "}"</f>
        <v>#REF!</v>
      </c>
      <c r="P118" s="71" t="str">
        <f>"KTK-" &amp; Budapest!$K$8</f>
        <v>KTK-</v>
      </c>
      <c r="Q118" s="66"/>
      <c r="R118" s="66" t="s">
        <v>198</v>
      </c>
      <c r="S118" s="66" t="s">
        <v>197</v>
      </c>
      <c r="T118" s="76" t="s">
        <v>197</v>
      </c>
      <c r="U118" s="87" t="s">
        <v>198</v>
      </c>
    </row>
    <row r="119" spans="1:21" ht="15" thickBot="1" x14ac:dyDescent="0.35">
      <c r="A119" s="73" t="s">
        <v>193</v>
      </c>
      <c r="B119" s="74" t="s">
        <v>194</v>
      </c>
      <c r="C119" s="66" t="s">
        <v>195</v>
      </c>
      <c r="D119" s="66" t="s">
        <v>199</v>
      </c>
      <c r="E119" s="67" t="s">
        <v>200</v>
      </c>
      <c r="F119" s="67" t="s">
        <v>201</v>
      </c>
      <c r="G119" s="67" t="s">
        <v>196</v>
      </c>
      <c r="H119" s="71" t="e">
        <f>VLOOKUP(Budapest!$L$8,Budapest!#REF!,13,FALSE)</f>
        <v>#REF!</v>
      </c>
      <c r="I119" s="71" t="e">
        <f>VLOOKUP(Budapest!$L$8,Budapest!#REF!,4,FALSE)</f>
        <v>#REF!</v>
      </c>
      <c r="J119" s="71">
        <v>2</v>
      </c>
      <c r="K119" s="109">
        <f>WEEKNUM(Budapest!$A$8,1) - WEEKNUM(E119,1) +1</f>
        <v>5</v>
      </c>
      <c r="L119" s="75">
        <f>WEEKDAY(Budapest!$A$8,2)</f>
        <v>5</v>
      </c>
      <c r="M119" s="75" t="str">
        <f>LEFT(Budapest!$L$5,5)</f>
        <v>17:00</v>
      </c>
      <c r="N119" s="75" t="str">
        <f>RIGHT(Budapest!$L$5,5)</f>
        <v>18:15</v>
      </c>
      <c r="O119" s="71" t="e">
        <f>VLOOKUP(Budapest!$L$8,Budapest!#REF!,15,FALSE) &amp; "{" &amp; VLOOKUP(Budapest!$L$8,Budapest!#REF!,13,FALSE) &amp; "}"</f>
        <v>#REF!</v>
      </c>
      <c r="P119" s="71" t="str">
        <f>"KTK-" &amp; Budapest!$M$8</f>
        <v>KTK-</v>
      </c>
      <c r="Q119" s="66"/>
      <c r="R119" s="66" t="s">
        <v>198</v>
      </c>
      <c r="S119" s="66" t="s">
        <v>197</v>
      </c>
      <c r="T119" s="76" t="s">
        <v>197</v>
      </c>
      <c r="U119" s="87" t="s">
        <v>198</v>
      </c>
    </row>
    <row r="120" spans="1:21" ht="15" hidden="1" thickBot="1" x14ac:dyDescent="0.35">
      <c r="A120" s="73" t="s">
        <v>193</v>
      </c>
      <c r="B120" s="74" t="s">
        <v>194</v>
      </c>
      <c r="C120" s="66" t="s">
        <v>195</v>
      </c>
      <c r="D120" s="66" t="s">
        <v>199</v>
      </c>
      <c r="E120" s="67" t="s">
        <v>200</v>
      </c>
      <c r="F120" s="67" t="s">
        <v>201</v>
      </c>
      <c r="G120" s="67" t="s">
        <v>196</v>
      </c>
      <c r="H120" s="71" t="e">
        <f>VLOOKUP(Budapest!$N$8,Budapest!#REF!,13,FALSE)</f>
        <v>#REF!</v>
      </c>
      <c r="I120" s="71" t="e">
        <f>VLOOKUP(Budapest!$N$8,Budapest!#REF!,4,FALSE)</f>
        <v>#REF!</v>
      </c>
      <c r="J120" s="71">
        <v>2</v>
      </c>
      <c r="K120" s="109">
        <f>WEEKNUM(Budapest!$A$8,1) - WEEKNUM(E120,1) +1</f>
        <v>5</v>
      </c>
      <c r="L120" s="75">
        <f>WEEKDAY(Budapest!$A$8,2)</f>
        <v>5</v>
      </c>
      <c r="M120" s="75" t="str">
        <f>LEFT(Budapest!$N$5,5)</f>
        <v/>
      </c>
      <c r="N120" s="75" t="str">
        <f>RIGHT(Budapest!$N$5,5)</f>
        <v/>
      </c>
      <c r="O120" s="71" t="e">
        <f>VLOOKUP(Budapest!$N$8,Budapest!#REF!,15,FALSE) &amp; "{" &amp; VLOOKUP(Budapest!$N$8,Budapest!#REF!,13,FALSE) &amp; "}"</f>
        <v>#REF!</v>
      </c>
      <c r="P120" s="71" t="str">
        <f>"KTK-" &amp; Budapest!$O$8</f>
        <v>KTK-</v>
      </c>
      <c r="Q120" s="66"/>
      <c r="R120" s="66" t="s">
        <v>198</v>
      </c>
      <c r="S120" s="66" t="s">
        <v>197</v>
      </c>
      <c r="T120" s="76" t="s">
        <v>197</v>
      </c>
      <c r="U120" s="87" t="s">
        <v>198</v>
      </c>
    </row>
    <row r="121" spans="1:21" ht="15" hidden="1" thickBot="1" x14ac:dyDescent="0.35">
      <c r="A121" s="77" t="s">
        <v>193</v>
      </c>
      <c r="B121" s="78" t="s">
        <v>194</v>
      </c>
      <c r="C121" s="79" t="s">
        <v>195</v>
      </c>
      <c r="D121" s="79" t="s">
        <v>199</v>
      </c>
      <c r="E121" s="80" t="s">
        <v>200</v>
      </c>
      <c r="F121" s="80" t="s">
        <v>201</v>
      </c>
      <c r="G121" s="80" t="s">
        <v>196</v>
      </c>
      <c r="H121" s="81" t="e">
        <f>VLOOKUP(Budapest!#REF!,Budapest!#REF!,13,FALSE)</f>
        <v>#REF!</v>
      </c>
      <c r="I121" s="81" t="e">
        <f>VLOOKUP(Budapest!#REF!,Budapest!#REF!,4,FALSE)</f>
        <v>#REF!</v>
      </c>
      <c r="J121" s="81">
        <v>2</v>
      </c>
      <c r="K121" s="110">
        <f>WEEKNUM(Budapest!$A$8,1) - WEEKNUM(E121,1) +1</f>
        <v>5</v>
      </c>
      <c r="L121" s="82">
        <f>WEEKDAY(Budapest!$A$8,2)</f>
        <v>5</v>
      </c>
      <c r="M121" s="82" t="e">
        <f>LEFT(Budapest!#REF!,5)</f>
        <v>#REF!</v>
      </c>
      <c r="N121" s="82" t="e">
        <f>RIGHT(Budapest!#REF!,5)</f>
        <v>#REF!</v>
      </c>
      <c r="O121" s="81" t="e">
        <f>VLOOKUP(Budapest!#REF!,Budapest!#REF!,15,FALSE) &amp; "{" &amp; VLOOKUP(Budapest!#REF!,Budapest!#REF!,13,FALSE) &amp; "}"</f>
        <v>#REF!</v>
      </c>
      <c r="P121" s="81" t="e">
        <f>"KTK-" &amp; Budapest!#REF!</f>
        <v>#REF!</v>
      </c>
      <c r="Q121" s="79"/>
      <c r="R121" s="79" t="s">
        <v>198</v>
      </c>
      <c r="S121" s="79" t="s">
        <v>197</v>
      </c>
      <c r="T121" s="83" t="s">
        <v>197</v>
      </c>
      <c r="U121" s="87" t="s">
        <v>198</v>
      </c>
    </row>
    <row r="122" spans="1:21" x14ac:dyDescent="0.3">
      <c r="A122" s="63" t="s">
        <v>193</v>
      </c>
      <c r="B122" s="64" t="s">
        <v>194</v>
      </c>
      <c r="C122" s="65" t="s">
        <v>195</v>
      </c>
      <c r="D122" s="66" t="s">
        <v>199</v>
      </c>
      <c r="E122" s="68" t="s">
        <v>200</v>
      </c>
      <c r="F122" s="68" t="s">
        <v>201</v>
      </c>
      <c r="G122" s="68" t="s">
        <v>196</v>
      </c>
      <c r="H122" s="69" t="e">
        <f>VLOOKUP(Budapest!$B$9,Budapest!#REF!,13,FALSE)</f>
        <v>#REF!</v>
      </c>
      <c r="I122" s="69" t="e">
        <f>VLOOKUP(Budapest!$B$9,Budapest!#REF!,4,FALSE)</f>
        <v>#REF!</v>
      </c>
      <c r="J122" s="69">
        <v>2</v>
      </c>
      <c r="K122" s="108">
        <f>WEEKNUM(Budapest!$A$9,1) - WEEKNUM(E122,1) +1</f>
        <v>5</v>
      </c>
      <c r="L122" s="70">
        <f>WEEKDAY(Budapest!$A$9,2)</f>
        <v>6</v>
      </c>
      <c r="M122" s="70" t="str">
        <f>LEFT(Budapest!$B$5,5)</f>
        <v>09:00</v>
      </c>
      <c r="N122" s="70" t="str">
        <f>RIGHT(Budapest!$B$5,5)</f>
        <v>10:15</v>
      </c>
      <c r="O122" s="71" t="e">
        <f>VLOOKUP(Budapest!$B$9,Budapest!#REF!,15,FALSE) &amp; "{" &amp; VLOOKUP(Budapest!$B$9,Budapest!#REF!,13,FALSE) &amp; "}"</f>
        <v>#REF!</v>
      </c>
      <c r="P122" s="69" t="str">
        <f>"KTK-" &amp; Budapest!$C$9</f>
        <v>KTK-</v>
      </c>
      <c r="Q122" s="65"/>
      <c r="R122" s="65" t="s">
        <v>198</v>
      </c>
      <c r="S122" s="65" t="s">
        <v>197</v>
      </c>
      <c r="T122" s="72" t="s">
        <v>197</v>
      </c>
      <c r="U122" s="87" t="s">
        <v>198</v>
      </c>
    </row>
    <row r="123" spans="1:21" x14ac:dyDescent="0.3">
      <c r="A123" s="73" t="s">
        <v>193</v>
      </c>
      <c r="B123" s="74" t="s">
        <v>194</v>
      </c>
      <c r="C123" s="66" t="s">
        <v>195</v>
      </c>
      <c r="D123" s="66" t="s">
        <v>199</v>
      </c>
      <c r="E123" s="67" t="s">
        <v>200</v>
      </c>
      <c r="F123" s="67" t="s">
        <v>201</v>
      </c>
      <c r="G123" s="67" t="s">
        <v>196</v>
      </c>
      <c r="H123" s="71" t="e">
        <f>VLOOKUP(Budapest!$D$9,Budapest!#REF!,13,FALSE)</f>
        <v>#REF!</v>
      </c>
      <c r="I123" s="71" t="e">
        <f>VLOOKUP(Budapest!$D$9,Budapest!#REF!,4,FALSE)</f>
        <v>#REF!</v>
      </c>
      <c r="J123" s="71">
        <v>2</v>
      </c>
      <c r="K123" s="109">
        <f>WEEKNUM(Budapest!$A$9,1) - WEEKNUM(E123,1) +1</f>
        <v>5</v>
      </c>
      <c r="L123" s="75">
        <f>WEEKDAY(Budapest!$A$9,2)</f>
        <v>6</v>
      </c>
      <c r="M123" s="75" t="str">
        <f>LEFT(Budapest!$D$5,5)</f>
        <v>10:30</v>
      </c>
      <c r="N123" s="75" t="str">
        <f>RIGHT(Budapest!$D$5,5)</f>
        <v>11:45</v>
      </c>
      <c r="O123" s="71" t="e">
        <f>VLOOKUP(Budapest!$D$9,Budapest!#REF!,15,FALSE) &amp; "{" &amp; VLOOKUP(Budapest!$D$9,Budapest!#REF!,13,FALSE) &amp; "}"</f>
        <v>#REF!</v>
      </c>
      <c r="P123" s="71" t="str">
        <f>"KTK-" &amp; Budapest!$E$9</f>
        <v>KTK-</v>
      </c>
      <c r="Q123" s="66"/>
      <c r="R123" s="66" t="s">
        <v>198</v>
      </c>
      <c r="S123" s="66" t="s">
        <v>197</v>
      </c>
      <c r="T123" s="76" t="s">
        <v>197</v>
      </c>
      <c r="U123" s="87" t="s">
        <v>198</v>
      </c>
    </row>
    <row r="124" spans="1:21" x14ac:dyDescent="0.3">
      <c r="A124" s="73" t="s">
        <v>193</v>
      </c>
      <c r="B124" s="74" t="s">
        <v>194</v>
      </c>
      <c r="C124" s="66" t="s">
        <v>195</v>
      </c>
      <c r="D124" s="66" t="s">
        <v>199</v>
      </c>
      <c r="E124" s="67" t="s">
        <v>200</v>
      </c>
      <c r="F124" s="67" t="s">
        <v>201</v>
      </c>
      <c r="G124" s="67" t="s">
        <v>196</v>
      </c>
      <c r="H124" s="71" t="e">
        <f>VLOOKUP(Budapest!$F$9,Budapest!#REF!,13,FALSE)</f>
        <v>#REF!</v>
      </c>
      <c r="I124" s="71" t="e">
        <f>VLOOKUP(Budapest!$F$9,Budapest!#REF!,4,FALSE)</f>
        <v>#REF!</v>
      </c>
      <c r="J124" s="71">
        <v>2</v>
      </c>
      <c r="K124" s="109">
        <f>WEEKNUM(Budapest!$A$9,1) - WEEKNUM(E124,1) +1</f>
        <v>5</v>
      </c>
      <c r="L124" s="75">
        <f>WEEKDAY(Budapest!$A$9,2)</f>
        <v>6</v>
      </c>
      <c r="M124" s="75" t="str">
        <f>LEFT(Budapest!$F$5,5)</f>
        <v>12:30</v>
      </c>
      <c r="N124" s="75" t="str">
        <f>RIGHT(Budapest!$F$5,5)</f>
        <v>13:45</v>
      </c>
      <c r="O124" s="71" t="e">
        <f>VLOOKUP(Budapest!$F$9,Budapest!#REF!,15,FALSE) &amp; "{" &amp; VLOOKUP(Budapest!$F$9,Budapest!#REF!,13,FALSE) &amp; "}"</f>
        <v>#REF!</v>
      </c>
      <c r="P124" s="71" t="str">
        <f>"KTK-" &amp; Budapest!$G$9</f>
        <v>KTK-</v>
      </c>
      <c r="Q124" s="66"/>
      <c r="R124" s="66" t="s">
        <v>198</v>
      </c>
      <c r="S124" s="66" t="s">
        <v>197</v>
      </c>
      <c r="T124" s="76" t="s">
        <v>197</v>
      </c>
      <c r="U124" s="87" t="s">
        <v>198</v>
      </c>
    </row>
    <row r="125" spans="1:21" x14ac:dyDescent="0.3">
      <c r="A125" s="73" t="s">
        <v>193</v>
      </c>
      <c r="B125" s="74" t="s">
        <v>194</v>
      </c>
      <c r="C125" s="66" t="s">
        <v>195</v>
      </c>
      <c r="D125" s="66" t="s">
        <v>199</v>
      </c>
      <c r="E125" s="67" t="s">
        <v>200</v>
      </c>
      <c r="F125" s="67" t="s">
        <v>201</v>
      </c>
      <c r="G125" s="67" t="s">
        <v>196</v>
      </c>
      <c r="H125" s="71" t="e">
        <f>VLOOKUP(Budapest!$H$9,Budapest!#REF!,13,FALSE)</f>
        <v>#REF!</v>
      </c>
      <c r="I125" s="71" t="e">
        <f>VLOOKUP(Budapest!$H$9,Budapest!#REF!,4,FALSE)</f>
        <v>#REF!</v>
      </c>
      <c r="J125" s="71">
        <v>2</v>
      </c>
      <c r="K125" s="109">
        <f>WEEKNUM(Budapest!$A$9,1) - WEEKNUM(E125,1) +1</f>
        <v>5</v>
      </c>
      <c r="L125" s="75">
        <f>WEEKDAY(Budapest!$A$9,2)</f>
        <v>6</v>
      </c>
      <c r="M125" s="75" t="str">
        <f>LEFT(Budapest!$H$5,5)</f>
        <v>14:00</v>
      </c>
      <c r="N125" s="75" t="str">
        <f>RIGHT(Budapest!$H$5,5)</f>
        <v>15:15</v>
      </c>
      <c r="O125" s="71" t="e">
        <f>VLOOKUP(Budapest!$H$9,Budapest!#REF!,15,FALSE) &amp; "{" &amp; VLOOKUP(Budapest!$H$9,Budapest!#REF!,13,FALSE) &amp; "}"</f>
        <v>#REF!</v>
      </c>
      <c r="P125" s="71" t="str">
        <f>"KTK-" &amp; Budapest!$I$9</f>
        <v>KTK-</v>
      </c>
      <c r="Q125" s="66"/>
      <c r="R125" s="66" t="s">
        <v>198</v>
      </c>
      <c r="S125" s="66" t="s">
        <v>197</v>
      </c>
      <c r="T125" s="76" t="s">
        <v>197</v>
      </c>
      <c r="U125" s="87" t="s">
        <v>198</v>
      </c>
    </row>
    <row r="126" spans="1:21" x14ac:dyDescent="0.3">
      <c r="A126" s="73" t="s">
        <v>193</v>
      </c>
      <c r="B126" s="74" t="s">
        <v>194</v>
      </c>
      <c r="C126" s="66" t="s">
        <v>195</v>
      </c>
      <c r="D126" s="66" t="s">
        <v>199</v>
      </c>
      <c r="E126" s="67" t="s">
        <v>200</v>
      </c>
      <c r="F126" s="67" t="s">
        <v>201</v>
      </c>
      <c r="G126" s="67" t="s">
        <v>196</v>
      </c>
      <c r="H126" s="71" t="e">
        <f>VLOOKUP(Budapest!$J$9,Budapest!#REF!,13,FALSE)</f>
        <v>#REF!</v>
      </c>
      <c r="I126" s="71" t="e">
        <f>VLOOKUP(Budapest!$J$9,Budapest!#REF!,4,FALSE)</f>
        <v>#REF!</v>
      </c>
      <c r="J126" s="71">
        <v>2</v>
      </c>
      <c r="K126" s="109">
        <f>WEEKNUM(Budapest!$A$9,1) - WEEKNUM(E126,1) +1</f>
        <v>5</v>
      </c>
      <c r="L126" s="75">
        <f>WEEKDAY(Budapest!$A$9,2)</f>
        <v>6</v>
      </c>
      <c r="M126" s="75" t="str">
        <f>LEFT(Budapest!$J$5,5)</f>
        <v>15:30</v>
      </c>
      <c r="N126" s="75" t="str">
        <f>RIGHT(Budapest!$J$5,5)</f>
        <v>16:45</v>
      </c>
      <c r="O126" s="71" t="e">
        <f>VLOOKUP(Budapest!$J$9,Budapest!#REF!,15,FALSE) &amp; "{" &amp; VLOOKUP(Budapest!$J$9,Budapest!#REF!,13,FALSE) &amp; "}"</f>
        <v>#REF!</v>
      </c>
      <c r="P126" s="71" t="str">
        <f>"KTK-" &amp; Budapest!$K$9</f>
        <v>KTK-</v>
      </c>
      <c r="Q126" s="66"/>
      <c r="R126" s="66" t="s">
        <v>198</v>
      </c>
      <c r="S126" s="66" t="s">
        <v>197</v>
      </c>
      <c r="T126" s="76" t="s">
        <v>197</v>
      </c>
      <c r="U126" s="87" t="s">
        <v>198</v>
      </c>
    </row>
    <row r="127" spans="1:21" ht="15" thickBot="1" x14ac:dyDescent="0.35">
      <c r="A127" s="73" t="s">
        <v>193</v>
      </c>
      <c r="B127" s="74" t="s">
        <v>194</v>
      </c>
      <c r="C127" s="66" t="s">
        <v>195</v>
      </c>
      <c r="D127" s="66" t="s">
        <v>199</v>
      </c>
      <c r="E127" s="67" t="s">
        <v>200</v>
      </c>
      <c r="F127" s="67" t="s">
        <v>201</v>
      </c>
      <c r="G127" s="67" t="s">
        <v>196</v>
      </c>
      <c r="H127" s="71" t="e">
        <f>VLOOKUP(Budapest!$L$9,Budapest!#REF!,13,FALSE)</f>
        <v>#REF!</v>
      </c>
      <c r="I127" s="71" t="e">
        <f>VLOOKUP(Budapest!$L$9,Budapest!#REF!,4,FALSE)</f>
        <v>#REF!</v>
      </c>
      <c r="J127" s="71">
        <v>2</v>
      </c>
      <c r="K127" s="109">
        <f>WEEKNUM(Budapest!$A$9,1) - WEEKNUM(E127,1) +1</f>
        <v>5</v>
      </c>
      <c r="L127" s="75">
        <f>WEEKDAY(Budapest!$A$9,2)</f>
        <v>6</v>
      </c>
      <c r="M127" s="75" t="str">
        <f>LEFT(Budapest!$L$5,5)</f>
        <v>17:00</v>
      </c>
      <c r="N127" s="75" t="str">
        <f>RIGHT(Budapest!$L$5,5)</f>
        <v>18:15</v>
      </c>
      <c r="O127" s="71" t="e">
        <f>VLOOKUP(Budapest!$L$9,Budapest!#REF!,15,FALSE) &amp; "{" &amp; VLOOKUP(Budapest!$L$9,Budapest!#REF!,13,FALSE) &amp; "}"</f>
        <v>#REF!</v>
      </c>
      <c r="P127" s="71" t="str">
        <f>"KTK-" &amp; Budapest!$M$9</f>
        <v>KTK-</v>
      </c>
      <c r="Q127" s="66"/>
      <c r="R127" s="66" t="s">
        <v>198</v>
      </c>
      <c r="S127" s="66" t="s">
        <v>197</v>
      </c>
      <c r="T127" s="76" t="s">
        <v>197</v>
      </c>
      <c r="U127" s="87" t="s">
        <v>198</v>
      </c>
    </row>
    <row r="128" spans="1:21" ht="15" hidden="1" thickBot="1" x14ac:dyDescent="0.35">
      <c r="A128" s="73" t="s">
        <v>193</v>
      </c>
      <c r="B128" s="74" t="s">
        <v>194</v>
      </c>
      <c r="C128" s="66" t="s">
        <v>195</v>
      </c>
      <c r="D128" s="66" t="s">
        <v>199</v>
      </c>
      <c r="E128" s="67" t="s">
        <v>200</v>
      </c>
      <c r="F128" s="67" t="s">
        <v>201</v>
      </c>
      <c r="G128" s="67" t="s">
        <v>196</v>
      </c>
      <c r="H128" s="71" t="e">
        <f>VLOOKUP(Budapest!$N$9,Budapest!#REF!,13,FALSE)</f>
        <v>#REF!</v>
      </c>
      <c r="I128" s="71" t="e">
        <f>VLOOKUP(Budapest!$N$9,Budapest!#REF!,4,FALSE)</f>
        <v>#REF!</v>
      </c>
      <c r="J128" s="71">
        <v>2</v>
      </c>
      <c r="K128" s="109">
        <f>WEEKNUM(Budapest!$A$9,1) - WEEKNUM(E128,1) +1</f>
        <v>5</v>
      </c>
      <c r="L128" s="75">
        <f>WEEKDAY(Budapest!$A$9,2)</f>
        <v>6</v>
      </c>
      <c r="M128" s="75" t="str">
        <f>LEFT(Budapest!$N$5,5)</f>
        <v/>
      </c>
      <c r="N128" s="75" t="str">
        <f>RIGHT(Budapest!$N$5,5)</f>
        <v/>
      </c>
      <c r="O128" s="71" t="e">
        <f>VLOOKUP(Budapest!$N$9,Budapest!#REF!,15,FALSE) &amp; "{" &amp; VLOOKUP(Budapest!$N$9,Budapest!#REF!,13,FALSE) &amp; "}"</f>
        <v>#REF!</v>
      </c>
      <c r="P128" s="71" t="str">
        <f>"KTK-" &amp; Budapest!$O$9</f>
        <v>KTK-</v>
      </c>
      <c r="Q128" s="66"/>
      <c r="R128" s="66" t="s">
        <v>198</v>
      </c>
      <c r="S128" s="66" t="s">
        <v>197</v>
      </c>
      <c r="T128" s="76" t="s">
        <v>197</v>
      </c>
      <c r="U128" s="87" t="s">
        <v>198</v>
      </c>
    </row>
    <row r="129" spans="1:21" ht="15" hidden="1" thickBot="1" x14ac:dyDescent="0.35">
      <c r="A129" s="77" t="s">
        <v>193</v>
      </c>
      <c r="B129" s="78" t="s">
        <v>194</v>
      </c>
      <c r="C129" s="79" t="s">
        <v>195</v>
      </c>
      <c r="D129" s="79" t="s">
        <v>199</v>
      </c>
      <c r="E129" s="80" t="s">
        <v>200</v>
      </c>
      <c r="F129" s="80" t="s">
        <v>201</v>
      </c>
      <c r="G129" s="80" t="s">
        <v>196</v>
      </c>
      <c r="H129" s="81" t="e">
        <f>VLOOKUP(Budapest!#REF!,Budapest!#REF!,13,FALSE)</f>
        <v>#REF!</v>
      </c>
      <c r="I129" s="81" t="e">
        <f>VLOOKUP(Budapest!#REF!,Budapest!#REF!,4,FALSE)</f>
        <v>#REF!</v>
      </c>
      <c r="J129" s="81">
        <v>2</v>
      </c>
      <c r="K129" s="110">
        <f>WEEKNUM(Budapest!$A$9,1) - WEEKNUM(E129,1) +1</f>
        <v>5</v>
      </c>
      <c r="L129" s="82">
        <f>WEEKDAY(Budapest!$A$9,2)</f>
        <v>6</v>
      </c>
      <c r="M129" s="82" t="e">
        <f>LEFT(Budapest!#REF!,5)</f>
        <v>#REF!</v>
      </c>
      <c r="N129" s="82" t="e">
        <f>RIGHT(Budapest!#REF!,5)</f>
        <v>#REF!</v>
      </c>
      <c r="O129" s="81" t="e">
        <f>VLOOKUP(Budapest!#REF!,Budapest!#REF!,15,FALSE) &amp; "{" &amp; VLOOKUP(Budapest!#REF!,Budapest!#REF!,13,FALSE) &amp; "}"</f>
        <v>#REF!</v>
      </c>
      <c r="P129" s="81" t="e">
        <f>"KTK-" &amp; Budapest!#REF!</f>
        <v>#REF!</v>
      </c>
      <c r="Q129" s="79"/>
      <c r="R129" s="79" t="s">
        <v>198</v>
      </c>
      <c r="S129" s="79" t="s">
        <v>197</v>
      </c>
      <c r="T129" s="83" t="s">
        <v>197</v>
      </c>
      <c r="U129" s="87" t="s">
        <v>198</v>
      </c>
    </row>
    <row r="130" spans="1:21" x14ac:dyDescent="0.3">
      <c r="A130" s="63" t="s">
        <v>193</v>
      </c>
      <c r="B130" s="64" t="s">
        <v>194</v>
      </c>
      <c r="C130" s="65" t="s">
        <v>195</v>
      </c>
      <c r="D130" s="66" t="s">
        <v>199</v>
      </c>
      <c r="E130" s="67" t="s">
        <v>200</v>
      </c>
      <c r="F130" s="67" t="s">
        <v>201</v>
      </c>
      <c r="G130" s="68" t="s">
        <v>196</v>
      </c>
      <c r="H130" s="69" t="e">
        <f>VLOOKUP(Budapest!$B$10,Budapest!#REF!,13,FALSE)</f>
        <v>#REF!</v>
      </c>
      <c r="I130" s="69" t="e">
        <f>VLOOKUP(Budapest!$B$10,Budapest!#REF!,4,FALSE)</f>
        <v>#REF!</v>
      </c>
      <c r="J130" s="69">
        <v>2</v>
      </c>
      <c r="K130" s="108">
        <f>WEEKNUM(Budapest!$A$10,1) - WEEKNUM(E130,1) +1</f>
        <v>7</v>
      </c>
      <c r="L130" s="70">
        <f>WEEKDAY(Budapest!$A$10,2)</f>
        <v>5</v>
      </c>
      <c r="M130" s="70" t="str">
        <f>LEFT(Budapest!$B$5,5)</f>
        <v>09:00</v>
      </c>
      <c r="N130" s="70" t="str">
        <f>RIGHT(Budapest!$B$5,5)</f>
        <v>10:15</v>
      </c>
      <c r="O130" s="71" t="e">
        <f>VLOOKUP(Budapest!$B$10,Budapest!#REF!,15,FALSE) &amp; "{" &amp; VLOOKUP(Budapest!$B$10,Budapest!#REF!,13,FALSE) &amp; "}"</f>
        <v>#REF!</v>
      </c>
      <c r="P130" s="69" t="str">
        <f>"KTK-" &amp; Budapest!$C$10</f>
        <v>KTK-</v>
      </c>
      <c r="Q130" s="65"/>
      <c r="R130" s="65" t="s">
        <v>198</v>
      </c>
      <c r="S130" s="65" t="s">
        <v>197</v>
      </c>
      <c r="T130" s="72" t="s">
        <v>197</v>
      </c>
      <c r="U130" s="87" t="s">
        <v>198</v>
      </c>
    </row>
    <row r="131" spans="1:21" x14ac:dyDescent="0.3">
      <c r="A131" s="73" t="s">
        <v>193</v>
      </c>
      <c r="B131" s="74" t="s">
        <v>194</v>
      </c>
      <c r="C131" s="66" t="s">
        <v>195</v>
      </c>
      <c r="D131" s="66" t="s">
        <v>199</v>
      </c>
      <c r="E131" s="67" t="s">
        <v>200</v>
      </c>
      <c r="F131" s="67" t="s">
        <v>201</v>
      </c>
      <c r="G131" s="67" t="s">
        <v>196</v>
      </c>
      <c r="H131" s="71" t="e">
        <f>VLOOKUP(Budapest!$D$10,Budapest!#REF!,13,FALSE)</f>
        <v>#REF!</v>
      </c>
      <c r="I131" s="71" t="e">
        <f>VLOOKUP(Budapest!$D$10,Budapest!#REF!,4,FALSE)</f>
        <v>#REF!</v>
      </c>
      <c r="J131" s="71">
        <v>2</v>
      </c>
      <c r="K131" s="109">
        <f>WEEKNUM(Budapest!$A$10,1) - WEEKNUM(E131,1) +1</f>
        <v>7</v>
      </c>
      <c r="L131" s="75">
        <f>WEEKDAY(Budapest!$A$10,2)</f>
        <v>5</v>
      </c>
      <c r="M131" s="75" t="str">
        <f>LEFT(Budapest!$D$5,5)</f>
        <v>10:30</v>
      </c>
      <c r="N131" s="75" t="str">
        <f>RIGHT(Budapest!$D$5,5)</f>
        <v>11:45</v>
      </c>
      <c r="O131" s="71" t="e">
        <f>VLOOKUP(Budapest!$D$10,Budapest!#REF!,15,FALSE) &amp; "{" &amp; VLOOKUP(Budapest!$D$10,Budapest!#REF!,13,FALSE) &amp; "}"</f>
        <v>#REF!</v>
      </c>
      <c r="P131" s="71" t="str">
        <f>"KTK-" &amp; Budapest!$E$10</f>
        <v>KTK-</v>
      </c>
      <c r="Q131" s="66"/>
      <c r="R131" s="66" t="s">
        <v>198</v>
      </c>
      <c r="S131" s="66" t="s">
        <v>197</v>
      </c>
      <c r="T131" s="76" t="s">
        <v>197</v>
      </c>
      <c r="U131" s="87" t="s">
        <v>198</v>
      </c>
    </row>
    <row r="132" spans="1:21" x14ac:dyDescent="0.3">
      <c r="A132" s="73" t="s">
        <v>193</v>
      </c>
      <c r="B132" s="74" t="s">
        <v>194</v>
      </c>
      <c r="C132" s="66" t="s">
        <v>195</v>
      </c>
      <c r="D132" s="66" t="s">
        <v>199</v>
      </c>
      <c r="E132" s="67" t="s">
        <v>200</v>
      </c>
      <c r="F132" s="67" t="s">
        <v>201</v>
      </c>
      <c r="G132" s="67" t="s">
        <v>196</v>
      </c>
      <c r="H132" s="71" t="e">
        <f>VLOOKUP(Budapest!$F$10,Budapest!#REF!,13,FALSE)</f>
        <v>#REF!</v>
      </c>
      <c r="I132" s="71" t="e">
        <f>VLOOKUP(Budapest!$F$10,Budapest!#REF!,4,FALSE)</f>
        <v>#REF!</v>
      </c>
      <c r="J132" s="71">
        <v>2</v>
      </c>
      <c r="K132" s="109">
        <f>WEEKNUM(Budapest!$A$10,1) - WEEKNUM(E132,1) +1</f>
        <v>7</v>
      </c>
      <c r="L132" s="75">
        <f>WEEKDAY(Budapest!$A$10,2)</f>
        <v>5</v>
      </c>
      <c r="M132" s="75" t="str">
        <f>LEFT(Budapest!$F$5,5)</f>
        <v>12:30</v>
      </c>
      <c r="N132" s="75" t="str">
        <f>RIGHT(Budapest!$F$5,5)</f>
        <v>13:45</v>
      </c>
      <c r="O132" s="71" t="e">
        <f>VLOOKUP(Budapest!$F$10,Budapest!#REF!,15,FALSE) &amp; "{" &amp; VLOOKUP(Budapest!$F$10,Budapest!#REF!,13,FALSE) &amp; "}"</f>
        <v>#REF!</v>
      </c>
      <c r="P132" s="71" t="str">
        <f>"KTK-" &amp; Budapest!$G$10</f>
        <v>KTK-</v>
      </c>
      <c r="Q132" s="66"/>
      <c r="R132" s="66" t="s">
        <v>198</v>
      </c>
      <c r="S132" s="66" t="s">
        <v>197</v>
      </c>
      <c r="T132" s="76" t="s">
        <v>197</v>
      </c>
      <c r="U132" s="87" t="s">
        <v>198</v>
      </c>
    </row>
    <row r="133" spans="1:21" x14ac:dyDescent="0.3">
      <c r="A133" s="73" t="s">
        <v>193</v>
      </c>
      <c r="B133" s="74" t="s">
        <v>194</v>
      </c>
      <c r="C133" s="66" t="s">
        <v>195</v>
      </c>
      <c r="D133" s="66" t="s">
        <v>199</v>
      </c>
      <c r="E133" s="67" t="s">
        <v>200</v>
      </c>
      <c r="F133" s="67" t="s">
        <v>201</v>
      </c>
      <c r="G133" s="67" t="s">
        <v>196</v>
      </c>
      <c r="H133" s="71" t="e">
        <f>VLOOKUP(Budapest!$H$10,Budapest!#REF!,13,FALSE)</f>
        <v>#REF!</v>
      </c>
      <c r="I133" s="71" t="e">
        <f>VLOOKUP(Budapest!$H$10,Budapest!#REF!,4,FALSE)</f>
        <v>#REF!</v>
      </c>
      <c r="J133" s="71">
        <v>2</v>
      </c>
      <c r="K133" s="109">
        <f>WEEKNUM(Budapest!$A$10,1) - WEEKNUM(E133,1) +1</f>
        <v>7</v>
      </c>
      <c r="L133" s="75">
        <f>WEEKDAY(Budapest!$A$10,2)</f>
        <v>5</v>
      </c>
      <c r="M133" s="75" t="str">
        <f>LEFT(Budapest!$H$5,5)</f>
        <v>14:00</v>
      </c>
      <c r="N133" s="75" t="str">
        <f>RIGHT(Budapest!$H$5,5)</f>
        <v>15:15</v>
      </c>
      <c r="O133" s="71" t="e">
        <f>VLOOKUP(Budapest!$H$10,Budapest!#REF!,15,FALSE) &amp; "{" &amp; VLOOKUP(Budapest!$H$10,Budapest!#REF!,13,FALSE) &amp; "}"</f>
        <v>#REF!</v>
      </c>
      <c r="P133" s="71" t="str">
        <f>"KTK-" &amp; Budapest!$I$10</f>
        <v>KTK-</v>
      </c>
      <c r="Q133" s="66"/>
      <c r="R133" s="66" t="s">
        <v>198</v>
      </c>
      <c r="S133" s="66" t="s">
        <v>197</v>
      </c>
      <c r="T133" s="76" t="s">
        <v>197</v>
      </c>
      <c r="U133" s="87" t="s">
        <v>198</v>
      </c>
    </row>
    <row r="134" spans="1:21" x14ac:dyDescent="0.3">
      <c r="A134" s="73" t="s">
        <v>193</v>
      </c>
      <c r="B134" s="74" t="s">
        <v>194</v>
      </c>
      <c r="C134" s="66" t="s">
        <v>195</v>
      </c>
      <c r="D134" s="66" t="s">
        <v>199</v>
      </c>
      <c r="E134" s="67" t="s">
        <v>200</v>
      </c>
      <c r="F134" s="67" t="s">
        <v>201</v>
      </c>
      <c r="G134" s="67" t="s">
        <v>196</v>
      </c>
      <c r="H134" s="71" t="e">
        <f>VLOOKUP(Budapest!$J$10,Budapest!#REF!,13,FALSE)</f>
        <v>#REF!</v>
      </c>
      <c r="I134" s="71" t="e">
        <f>VLOOKUP(Budapest!$J$10,Budapest!#REF!,4,FALSE)</f>
        <v>#REF!</v>
      </c>
      <c r="J134" s="71">
        <v>2</v>
      </c>
      <c r="K134" s="109">
        <f>WEEKNUM(Budapest!$A$10,1) - WEEKNUM(E134,1) +1</f>
        <v>7</v>
      </c>
      <c r="L134" s="75">
        <f>WEEKDAY(Budapest!$A$10,2)</f>
        <v>5</v>
      </c>
      <c r="M134" s="75" t="str">
        <f>LEFT(Budapest!$J$5,5)</f>
        <v>15:30</v>
      </c>
      <c r="N134" s="75" t="str">
        <f>RIGHT(Budapest!$J$5,5)</f>
        <v>16:45</v>
      </c>
      <c r="O134" s="71" t="e">
        <f>VLOOKUP(Budapest!$J$10,Budapest!#REF!,15,FALSE) &amp; "{" &amp; VLOOKUP(Budapest!$J$10,Budapest!#REF!,13,FALSE) &amp; "}"</f>
        <v>#REF!</v>
      </c>
      <c r="P134" s="71" t="str">
        <f>"KTK-" &amp; Budapest!$K$10</f>
        <v>KTK-</v>
      </c>
      <c r="Q134" s="66"/>
      <c r="R134" s="66" t="s">
        <v>198</v>
      </c>
      <c r="S134" s="66" t="s">
        <v>197</v>
      </c>
      <c r="T134" s="76" t="s">
        <v>197</v>
      </c>
      <c r="U134" s="87" t="s">
        <v>198</v>
      </c>
    </row>
    <row r="135" spans="1:21" ht="15" thickBot="1" x14ac:dyDescent="0.35">
      <c r="A135" s="73" t="s">
        <v>193</v>
      </c>
      <c r="B135" s="74" t="s">
        <v>194</v>
      </c>
      <c r="C135" s="66" t="s">
        <v>195</v>
      </c>
      <c r="D135" s="66" t="s">
        <v>199</v>
      </c>
      <c r="E135" s="67" t="s">
        <v>200</v>
      </c>
      <c r="F135" s="67" t="s">
        <v>201</v>
      </c>
      <c r="G135" s="67" t="s">
        <v>196</v>
      </c>
      <c r="H135" s="71" t="e">
        <f>VLOOKUP(Budapest!$L$10,Budapest!#REF!,13,FALSE)</f>
        <v>#REF!</v>
      </c>
      <c r="I135" s="71" t="e">
        <f>VLOOKUP(Budapest!$L$10,Budapest!#REF!,4,FALSE)</f>
        <v>#REF!</v>
      </c>
      <c r="J135" s="71">
        <v>2</v>
      </c>
      <c r="K135" s="109">
        <f>WEEKNUM(Budapest!$A$10,1) - WEEKNUM(E135,1) +1</f>
        <v>7</v>
      </c>
      <c r="L135" s="75">
        <f>WEEKDAY(Budapest!$A$10,2)</f>
        <v>5</v>
      </c>
      <c r="M135" s="75" t="str">
        <f>LEFT(Budapest!$L$5,5)</f>
        <v>17:00</v>
      </c>
      <c r="N135" s="75" t="str">
        <f>RIGHT(Budapest!$L$5,5)</f>
        <v>18:15</v>
      </c>
      <c r="O135" s="71" t="e">
        <f>VLOOKUP(Budapest!$L$10,Budapest!#REF!,15,FALSE) &amp; "{" &amp; VLOOKUP(Budapest!$L$10,Budapest!#REF!,13,FALSE) &amp; "}"</f>
        <v>#REF!</v>
      </c>
      <c r="P135" s="71" t="str">
        <f>"KTK-" &amp; Budapest!$M$10</f>
        <v>KTK-</v>
      </c>
      <c r="Q135" s="66"/>
      <c r="R135" s="66" t="s">
        <v>198</v>
      </c>
      <c r="S135" s="66" t="s">
        <v>197</v>
      </c>
      <c r="T135" s="76" t="s">
        <v>197</v>
      </c>
      <c r="U135" s="87" t="s">
        <v>198</v>
      </c>
    </row>
    <row r="136" spans="1:21" ht="15" hidden="1" thickBot="1" x14ac:dyDescent="0.35">
      <c r="A136" s="73" t="s">
        <v>193</v>
      </c>
      <c r="B136" s="74" t="s">
        <v>194</v>
      </c>
      <c r="C136" s="66" t="s">
        <v>195</v>
      </c>
      <c r="D136" s="66" t="s">
        <v>199</v>
      </c>
      <c r="E136" s="67" t="s">
        <v>200</v>
      </c>
      <c r="F136" s="67" t="s">
        <v>201</v>
      </c>
      <c r="G136" s="67" t="s">
        <v>196</v>
      </c>
      <c r="H136" s="71" t="e">
        <f>VLOOKUP(Budapest!$N$10,Budapest!#REF!,13,FALSE)</f>
        <v>#REF!</v>
      </c>
      <c r="I136" s="71" t="e">
        <f>VLOOKUP(Budapest!$N$10,Budapest!#REF!,4,FALSE)</f>
        <v>#REF!</v>
      </c>
      <c r="J136" s="71">
        <v>2</v>
      </c>
      <c r="K136" s="109">
        <f>WEEKNUM(Budapest!$A$10,1) - WEEKNUM(E136,1) +1</f>
        <v>7</v>
      </c>
      <c r="L136" s="75">
        <f>WEEKDAY(Budapest!$A$10,2)</f>
        <v>5</v>
      </c>
      <c r="M136" s="75" t="str">
        <f>LEFT(Budapest!$N$5,5)</f>
        <v/>
      </c>
      <c r="N136" s="75" t="str">
        <f>RIGHT(Budapest!$N$5,5)</f>
        <v/>
      </c>
      <c r="O136" s="71" t="e">
        <f>VLOOKUP(Budapest!$N$10,Budapest!#REF!,15,FALSE) &amp; "{" &amp; VLOOKUP(Budapest!$N$10,Budapest!#REF!,13,FALSE) &amp; "}"</f>
        <v>#REF!</v>
      </c>
      <c r="P136" s="71" t="str">
        <f>"KTK-" &amp; Budapest!$O$10</f>
        <v>KTK-</v>
      </c>
      <c r="Q136" s="66"/>
      <c r="R136" s="66" t="s">
        <v>198</v>
      </c>
      <c r="S136" s="66" t="s">
        <v>197</v>
      </c>
      <c r="T136" s="76" t="s">
        <v>197</v>
      </c>
      <c r="U136" s="87" t="s">
        <v>198</v>
      </c>
    </row>
    <row r="137" spans="1:21" ht="15" hidden="1" thickBot="1" x14ac:dyDescent="0.35">
      <c r="A137" s="77" t="s">
        <v>193</v>
      </c>
      <c r="B137" s="78" t="s">
        <v>194</v>
      </c>
      <c r="C137" s="79" t="s">
        <v>195</v>
      </c>
      <c r="D137" s="79" t="s">
        <v>199</v>
      </c>
      <c r="E137" s="80" t="s">
        <v>200</v>
      </c>
      <c r="F137" s="80" t="s">
        <v>201</v>
      </c>
      <c r="G137" s="80" t="s">
        <v>196</v>
      </c>
      <c r="H137" s="81" t="e">
        <f>VLOOKUP(Budapest!#REF!,Budapest!#REF!,13,FALSE)</f>
        <v>#REF!</v>
      </c>
      <c r="I137" s="81" t="e">
        <f>VLOOKUP(Budapest!#REF!,Budapest!#REF!,4,FALSE)</f>
        <v>#REF!</v>
      </c>
      <c r="J137" s="81">
        <v>2</v>
      </c>
      <c r="K137" s="110">
        <f>WEEKNUM(Budapest!$A$10,1) - WEEKNUM(E137,1) +1</f>
        <v>7</v>
      </c>
      <c r="L137" s="82">
        <f>WEEKDAY(Budapest!$A$10,2)</f>
        <v>5</v>
      </c>
      <c r="M137" s="82" t="e">
        <f>LEFT(Budapest!#REF!,5)</f>
        <v>#REF!</v>
      </c>
      <c r="N137" s="82" t="e">
        <f>RIGHT(Budapest!#REF!,5)</f>
        <v>#REF!</v>
      </c>
      <c r="O137" s="81" t="e">
        <f>VLOOKUP(Budapest!#REF!,Budapest!#REF!,15,FALSE) &amp; "{" &amp; VLOOKUP(Budapest!#REF!,Budapest!#REF!,13,FALSE) &amp; "}"</f>
        <v>#REF!</v>
      </c>
      <c r="P137" s="81" t="e">
        <f>"KTK-" &amp; Budapest!#REF!</f>
        <v>#REF!</v>
      </c>
      <c r="Q137" s="79"/>
      <c r="R137" s="79" t="s">
        <v>198</v>
      </c>
      <c r="S137" s="79" t="s">
        <v>197</v>
      </c>
      <c r="T137" s="83" t="s">
        <v>197</v>
      </c>
      <c r="U137" s="87" t="s">
        <v>198</v>
      </c>
    </row>
    <row r="138" spans="1:21" x14ac:dyDescent="0.3">
      <c r="A138" s="63" t="s">
        <v>193</v>
      </c>
      <c r="B138" s="64" t="s">
        <v>194</v>
      </c>
      <c r="C138" s="65" t="s">
        <v>195</v>
      </c>
      <c r="D138" s="66" t="s">
        <v>199</v>
      </c>
      <c r="E138" s="68" t="s">
        <v>200</v>
      </c>
      <c r="F138" s="68" t="s">
        <v>201</v>
      </c>
      <c r="G138" s="68" t="s">
        <v>196</v>
      </c>
      <c r="H138" s="69" t="e">
        <f>VLOOKUP(Budapest!$B$11,Budapest!#REF!,13,FALSE)</f>
        <v>#REF!</v>
      </c>
      <c r="I138" s="69" t="e">
        <f>VLOOKUP(Budapest!$B$11,Budapest!#REF!,4,FALSE)</f>
        <v>#REF!</v>
      </c>
      <c r="J138" s="69">
        <v>2</v>
      </c>
      <c r="K138" s="108">
        <f>WEEKNUM(Budapest!$A$11,1) - WEEKNUM(E138,1) +1</f>
        <v>7</v>
      </c>
      <c r="L138" s="70">
        <f>WEEKDAY(Budapest!$A$11,2)</f>
        <v>6</v>
      </c>
      <c r="M138" s="70" t="str">
        <f>LEFT(Budapest!$B$5,5)</f>
        <v>09:00</v>
      </c>
      <c r="N138" s="70" t="str">
        <f>RIGHT(Budapest!$B$5,5)</f>
        <v>10:15</v>
      </c>
      <c r="O138" s="71" t="e">
        <f>VLOOKUP(Budapest!$B$11,Budapest!#REF!,15,FALSE) &amp; "{" &amp; VLOOKUP(Budapest!$B$11,Budapest!#REF!,13,FALSE) &amp; "}"</f>
        <v>#REF!</v>
      </c>
      <c r="P138" s="69" t="str">
        <f>"KTK-" &amp; Budapest!$C$11</f>
        <v>KTK-</v>
      </c>
      <c r="Q138" s="65"/>
      <c r="R138" s="65" t="s">
        <v>198</v>
      </c>
      <c r="S138" s="65" t="s">
        <v>197</v>
      </c>
      <c r="T138" s="72" t="s">
        <v>197</v>
      </c>
      <c r="U138" s="87" t="s">
        <v>198</v>
      </c>
    </row>
    <row r="139" spans="1:21" x14ac:dyDescent="0.3">
      <c r="A139" s="73" t="s">
        <v>193</v>
      </c>
      <c r="B139" s="74" t="s">
        <v>194</v>
      </c>
      <c r="C139" s="66" t="s">
        <v>195</v>
      </c>
      <c r="D139" s="66" t="s">
        <v>199</v>
      </c>
      <c r="E139" s="67" t="s">
        <v>200</v>
      </c>
      <c r="F139" s="67" t="s">
        <v>201</v>
      </c>
      <c r="G139" s="67" t="s">
        <v>196</v>
      </c>
      <c r="H139" s="71" t="e">
        <f>VLOOKUP(Budapest!$D$11,Budapest!#REF!,13,FALSE)</f>
        <v>#REF!</v>
      </c>
      <c r="I139" s="71" t="e">
        <f>VLOOKUP(Budapest!$D$11,Budapest!#REF!,4,FALSE)</f>
        <v>#REF!</v>
      </c>
      <c r="J139" s="71">
        <v>2</v>
      </c>
      <c r="K139" s="109">
        <f>WEEKNUM(Budapest!$A$11,1) - WEEKNUM(E139,1) +1</f>
        <v>7</v>
      </c>
      <c r="L139" s="75">
        <f>WEEKDAY(Budapest!$A$11,2)</f>
        <v>6</v>
      </c>
      <c r="M139" s="75" t="str">
        <f>LEFT(Budapest!$D$5,5)</f>
        <v>10:30</v>
      </c>
      <c r="N139" s="75" t="str">
        <f>RIGHT(Budapest!$D$5,5)</f>
        <v>11:45</v>
      </c>
      <c r="O139" s="71" t="e">
        <f>VLOOKUP(Budapest!$D$11,Budapest!#REF!,15,FALSE) &amp; "{" &amp; VLOOKUP(Budapest!$D$11,Budapest!#REF!,13,FALSE) &amp; "}"</f>
        <v>#REF!</v>
      </c>
      <c r="P139" s="71" t="str">
        <f>"KTK-" &amp; Budapest!$E$11</f>
        <v>KTK-</v>
      </c>
      <c r="Q139" s="66"/>
      <c r="R139" s="66" t="s">
        <v>198</v>
      </c>
      <c r="S139" s="66" t="s">
        <v>197</v>
      </c>
      <c r="T139" s="76" t="s">
        <v>197</v>
      </c>
      <c r="U139" s="87" t="s">
        <v>198</v>
      </c>
    </row>
    <row r="140" spans="1:21" x14ac:dyDescent="0.3">
      <c r="A140" s="73" t="s">
        <v>193</v>
      </c>
      <c r="B140" s="74" t="s">
        <v>194</v>
      </c>
      <c r="C140" s="66" t="s">
        <v>195</v>
      </c>
      <c r="D140" s="66" t="s">
        <v>199</v>
      </c>
      <c r="E140" s="67" t="s">
        <v>200</v>
      </c>
      <c r="F140" s="67" t="s">
        <v>201</v>
      </c>
      <c r="G140" s="67" t="s">
        <v>196</v>
      </c>
      <c r="H140" s="71" t="e">
        <f>VLOOKUP(Budapest!$F$11,Budapest!#REF!,13,FALSE)</f>
        <v>#REF!</v>
      </c>
      <c r="I140" s="71" t="e">
        <f>VLOOKUP(Budapest!$F$11,Budapest!#REF!,4,FALSE)</f>
        <v>#REF!</v>
      </c>
      <c r="J140" s="71">
        <v>2</v>
      </c>
      <c r="K140" s="109">
        <f>WEEKNUM(Budapest!$A$11,1) - WEEKNUM(E140,1) +1</f>
        <v>7</v>
      </c>
      <c r="L140" s="75">
        <f>WEEKDAY(Budapest!$A$11,2)</f>
        <v>6</v>
      </c>
      <c r="M140" s="75" t="str">
        <f>LEFT(Budapest!$F$5,5)</f>
        <v>12:30</v>
      </c>
      <c r="N140" s="75" t="str">
        <f>RIGHT(Budapest!$F$5,5)</f>
        <v>13:45</v>
      </c>
      <c r="O140" s="71" t="e">
        <f>VLOOKUP(Budapest!$F$11,Budapest!#REF!,15,FALSE) &amp; "{" &amp; VLOOKUP(Budapest!$F$11,Budapest!#REF!,13,FALSE) &amp; "}"</f>
        <v>#REF!</v>
      </c>
      <c r="P140" s="71" t="str">
        <f>"KTK-" &amp; Budapest!$G$11</f>
        <v>KTK-</v>
      </c>
      <c r="Q140" s="66"/>
      <c r="R140" s="66" t="s">
        <v>198</v>
      </c>
      <c r="S140" s="66" t="s">
        <v>197</v>
      </c>
      <c r="T140" s="76" t="s">
        <v>197</v>
      </c>
      <c r="U140" s="87" t="s">
        <v>198</v>
      </c>
    </row>
    <row r="141" spans="1:21" x14ac:dyDescent="0.3">
      <c r="A141" s="73" t="s">
        <v>193</v>
      </c>
      <c r="B141" s="74" t="s">
        <v>194</v>
      </c>
      <c r="C141" s="66" t="s">
        <v>195</v>
      </c>
      <c r="D141" s="66" t="s">
        <v>199</v>
      </c>
      <c r="E141" s="67" t="s">
        <v>200</v>
      </c>
      <c r="F141" s="67" t="s">
        <v>201</v>
      </c>
      <c r="G141" s="67" t="s">
        <v>196</v>
      </c>
      <c r="H141" s="71" t="e">
        <f>VLOOKUP(Budapest!$H$11,Budapest!#REF!,13,FALSE)</f>
        <v>#REF!</v>
      </c>
      <c r="I141" s="71" t="e">
        <f>VLOOKUP(Budapest!$H$11,Budapest!#REF!,4,FALSE)</f>
        <v>#REF!</v>
      </c>
      <c r="J141" s="71">
        <v>2</v>
      </c>
      <c r="K141" s="109">
        <f>WEEKNUM(Budapest!$A$11,1) - WEEKNUM(E141,1) +1</f>
        <v>7</v>
      </c>
      <c r="L141" s="75">
        <f>WEEKDAY(Budapest!$A$11,2)</f>
        <v>6</v>
      </c>
      <c r="M141" s="75" t="str">
        <f>LEFT(Budapest!$H$5,5)</f>
        <v>14:00</v>
      </c>
      <c r="N141" s="75" t="str">
        <f>RIGHT(Budapest!$H$5,5)</f>
        <v>15:15</v>
      </c>
      <c r="O141" s="71" t="e">
        <f>VLOOKUP(Budapest!$H$11,Budapest!#REF!,15,FALSE) &amp; "{" &amp; VLOOKUP(Budapest!$H$11,Budapest!#REF!,13,FALSE) &amp; "}"</f>
        <v>#REF!</v>
      </c>
      <c r="P141" s="71" t="str">
        <f>"KTK-" &amp; Budapest!$I$11</f>
        <v>KTK-</v>
      </c>
      <c r="Q141" s="66"/>
      <c r="R141" s="66" t="s">
        <v>198</v>
      </c>
      <c r="S141" s="66" t="s">
        <v>197</v>
      </c>
      <c r="T141" s="76" t="s">
        <v>197</v>
      </c>
      <c r="U141" s="87" t="s">
        <v>198</v>
      </c>
    </row>
    <row r="142" spans="1:21" x14ac:dyDescent="0.3">
      <c r="A142" s="73" t="s">
        <v>193</v>
      </c>
      <c r="B142" s="74" t="s">
        <v>194</v>
      </c>
      <c r="C142" s="66" t="s">
        <v>195</v>
      </c>
      <c r="D142" s="66" t="s">
        <v>199</v>
      </c>
      <c r="E142" s="67" t="s">
        <v>200</v>
      </c>
      <c r="F142" s="67" t="s">
        <v>201</v>
      </c>
      <c r="G142" s="67" t="s">
        <v>196</v>
      </c>
      <c r="H142" s="71" t="e">
        <f>VLOOKUP(Budapest!$J$11,Budapest!#REF!,13,FALSE)</f>
        <v>#REF!</v>
      </c>
      <c r="I142" s="71" t="e">
        <f>VLOOKUP(Budapest!$J$11,Budapest!#REF!,4,FALSE)</f>
        <v>#REF!</v>
      </c>
      <c r="J142" s="71">
        <v>2</v>
      </c>
      <c r="K142" s="109">
        <f>WEEKNUM(Budapest!$A$11,1) - WEEKNUM(E142,1) +1</f>
        <v>7</v>
      </c>
      <c r="L142" s="75">
        <f>WEEKDAY(Budapest!$A$11,2)</f>
        <v>6</v>
      </c>
      <c r="M142" s="75" t="str">
        <f>LEFT(Budapest!$J$5,5)</f>
        <v>15:30</v>
      </c>
      <c r="N142" s="75" t="str">
        <f>RIGHT(Budapest!$J$5,5)</f>
        <v>16:45</v>
      </c>
      <c r="O142" s="71" t="e">
        <f>VLOOKUP(Budapest!$J$11,Budapest!#REF!,15,FALSE) &amp; "{" &amp; VLOOKUP(Budapest!$J$11,Budapest!#REF!,13,FALSE) &amp; "}"</f>
        <v>#REF!</v>
      </c>
      <c r="P142" s="71" t="str">
        <f>"KTK-" &amp; Budapest!$K$11</f>
        <v>KTK-</v>
      </c>
      <c r="Q142" s="66"/>
      <c r="R142" s="66" t="s">
        <v>198</v>
      </c>
      <c r="S142" s="66" t="s">
        <v>197</v>
      </c>
      <c r="T142" s="76" t="s">
        <v>197</v>
      </c>
      <c r="U142" s="87" t="s">
        <v>198</v>
      </c>
    </row>
    <row r="143" spans="1:21" ht="15" thickBot="1" x14ac:dyDescent="0.35">
      <c r="A143" s="73" t="s">
        <v>193</v>
      </c>
      <c r="B143" s="74" t="s">
        <v>194</v>
      </c>
      <c r="C143" s="66" t="s">
        <v>195</v>
      </c>
      <c r="D143" s="66" t="s">
        <v>199</v>
      </c>
      <c r="E143" s="67" t="s">
        <v>200</v>
      </c>
      <c r="F143" s="67" t="s">
        <v>201</v>
      </c>
      <c r="G143" s="67" t="s">
        <v>196</v>
      </c>
      <c r="H143" s="71" t="e">
        <f>VLOOKUP(Budapest!$L$11,Budapest!#REF!,13,FALSE)</f>
        <v>#REF!</v>
      </c>
      <c r="I143" s="71" t="e">
        <f>VLOOKUP(Budapest!$L$11,Budapest!#REF!,4,FALSE)</f>
        <v>#REF!</v>
      </c>
      <c r="J143" s="71">
        <v>2</v>
      </c>
      <c r="K143" s="109">
        <f>WEEKNUM(Budapest!$A$11,1) - WEEKNUM(E143,1) +1</f>
        <v>7</v>
      </c>
      <c r="L143" s="75">
        <f>WEEKDAY(Budapest!$A$11,2)</f>
        <v>6</v>
      </c>
      <c r="M143" s="75" t="str">
        <f>LEFT(Budapest!$L$5,5)</f>
        <v>17:00</v>
      </c>
      <c r="N143" s="75" t="str">
        <f>RIGHT(Budapest!$L$5,5)</f>
        <v>18:15</v>
      </c>
      <c r="O143" s="71" t="e">
        <f>VLOOKUP(Budapest!$L$11,Budapest!#REF!,15,FALSE) &amp; "{" &amp; VLOOKUP(Budapest!$L$11,Budapest!#REF!,13,FALSE) &amp; "}"</f>
        <v>#REF!</v>
      </c>
      <c r="P143" s="71" t="str">
        <f>"KTK-" &amp; Budapest!$M$11</f>
        <v>KTK-</v>
      </c>
      <c r="Q143" s="66"/>
      <c r="R143" s="66" t="s">
        <v>198</v>
      </c>
      <c r="S143" s="66" t="s">
        <v>197</v>
      </c>
      <c r="T143" s="76" t="s">
        <v>197</v>
      </c>
      <c r="U143" s="87" t="s">
        <v>198</v>
      </c>
    </row>
    <row r="144" spans="1:21" ht="15" hidden="1" thickBot="1" x14ac:dyDescent="0.35">
      <c r="A144" s="73" t="s">
        <v>193</v>
      </c>
      <c r="B144" s="74" t="s">
        <v>194</v>
      </c>
      <c r="C144" s="66" t="s">
        <v>195</v>
      </c>
      <c r="D144" s="66" t="s">
        <v>199</v>
      </c>
      <c r="E144" s="67" t="s">
        <v>200</v>
      </c>
      <c r="F144" s="67" t="s">
        <v>201</v>
      </c>
      <c r="G144" s="67" t="s">
        <v>196</v>
      </c>
      <c r="H144" s="71" t="e">
        <f>VLOOKUP(Budapest!$N$11,Budapest!#REF!,13,FALSE)</f>
        <v>#REF!</v>
      </c>
      <c r="I144" s="71" t="e">
        <f>VLOOKUP(Budapest!$N$11,Budapest!#REF!,4,FALSE)</f>
        <v>#REF!</v>
      </c>
      <c r="J144" s="71">
        <v>2</v>
      </c>
      <c r="K144" s="109">
        <f>WEEKNUM(Budapest!$A$11,1) - WEEKNUM(E144,1) +1</f>
        <v>7</v>
      </c>
      <c r="L144" s="75">
        <f>WEEKDAY(Budapest!$A$11,2)</f>
        <v>6</v>
      </c>
      <c r="M144" s="75" t="str">
        <f>LEFT(Budapest!$N$5,5)</f>
        <v/>
      </c>
      <c r="N144" s="75" t="str">
        <f>RIGHT(Budapest!$N$5,5)</f>
        <v/>
      </c>
      <c r="O144" s="71" t="e">
        <f>VLOOKUP(Budapest!$N$11,Budapest!#REF!,15,FALSE) &amp; "{" &amp; VLOOKUP(Budapest!$N$11,Budapest!#REF!,13,FALSE) &amp; "}"</f>
        <v>#REF!</v>
      </c>
      <c r="P144" s="71" t="str">
        <f>"KTK-" &amp; Budapest!$O$11</f>
        <v>KTK-</v>
      </c>
      <c r="Q144" s="66"/>
      <c r="R144" s="66" t="s">
        <v>198</v>
      </c>
      <c r="S144" s="66" t="s">
        <v>197</v>
      </c>
      <c r="T144" s="76" t="s">
        <v>197</v>
      </c>
      <c r="U144" s="87" t="s">
        <v>198</v>
      </c>
    </row>
    <row r="145" spans="1:21" ht="15" hidden="1" thickBot="1" x14ac:dyDescent="0.35">
      <c r="A145" s="77" t="s">
        <v>193</v>
      </c>
      <c r="B145" s="78" t="s">
        <v>194</v>
      </c>
      <c r="C145" s="79" t="s">
        <v>195</v>
      </c>
      <c r="D145" s="79" t="s">
        <v>199</v>
      </c>
      <c r="E145" s="80" t="s">
        <v>200</v>
      </c>
      <c r="F145" s="80" t="s">
        <v>201</v>
      </c>
      <c r="G145" s="80" t="s">
        <v>196</v>
      </c>
      <c r="H145" s="81" t="e">
        <f>VLOOKUP(Budapest!#REF!,Budapest!#REF!,13,FALSE)</f>
        <v>#REF!</v>
      </c>
      <c r="I145" s="81" t="e">
        <f>VLOOKUP(Budapest!#REF!,Budapest!#REF!,4,FALSE)</f>
        <v>#REF!</v>
      </c>
      <c r="J145" s="81">
        <v>2</v>
      </c>
      <c r="K145" s="110">
        <f>WEEKNUM(Budapest!$A$11,1) - WEEKNUM(E145,1) +1</f>
        <v>7</v>
      </c>
      <c r="L145" s="82">
        <f>WEEKDAY(Budapest!$A$11,2)</f>
        <v>6</v>
      </c>
      <c r="M145" s="82" t="e">
        <f>LEFT(Budapest!#REF!,5)</f>
        <v>#REF!</v>
      </c>
      <c r="N145" s="82" t="e">
        <f>RIGHT(Budapest!#REF!,5)</f>
        <v>#REF!</v>
      </c>
      <c r="O145" s="81" t="e">
        <f>VLOOKUP(Budapest!#REF!,Budapest!#REF!,15,FALSE) &amp; "{" &amp; VLOOKUP(Budapest!#REF!,Budapest!#REF!,13,FALSE) &amp; "}"</f>
        <v>#REF!</v>
      </c>
      <c r="P145" s="81" t="e">
        <f>"KTK-" &amp; Budapest!#REF!</f>
        <v>#REF!</v>
      </c>
      <c r="Q145" s="79"/>
      <c r="R145" s="79" t="s">
        <v>198</v>
      </c>
      <c r="S145" s="79" t="s">
        <v>197</v>
      </c>
      <c r="T145" s="83" t="s">
        <v>197</v>
      </c>
      <c r="U145" s="87" t="s">
        <v>198</v>
      </c>
    </row>
    <row r="146" spans="1:21" x14ac:dyDescent="0.3">
      <c r="A146" s="63" t="s">
        <v>193</v>
      </c>
      <c r="B146" s="64" t="s">
        <v>194</v>
      </c>
      <c r="C146" s="65" t="s">
        <v>195</v>
      </c>
      <c r="D146" s="66" t="s">
        <v>199</v>
      </c>
      <c r="E146" s="68" t="s">
        <v>200</v>
      </c>
      <c r="F146" s="68" t="s">
        <v>201</v>
      </c>
      <c r="G146" s="68" t="s">
        <v>196</v>
      </c>
      <c r="H146" s="69" t="e">
        <f>VLOOKUP(Budapest!$B$12,Budapest!#REF!,13,FALSE)</f>
        <v>#REF!</v>
      </c>
      <c r="I146" s="69" t="e">
        <f>VLOOKUP(Budapest!$B$12,Budapest!#REF!,4,FALSE)</f>
        <v>#REF!</v>
      </c>
      <c r="J146" s="69">
        <v>2</v>
      </c>
      <c r="K146" s="108">
        <f>WEEKNUM(Budapest!$A$12,1) - WEEKNUM(E146,1) +1</f>
        <v>10</v>
      </c>
      <c r="L146" s="70">
        <f>WEEKDAY(Budapest!$A$12,2)</f>
        <v>5</v>
      </c>
      <c r="M146" s="70" t="str">
        <f>LEFT(Budapest!$B$5,5)</f>
        <v>09:00</v>
      </c>
      <c r="N146" s="70" t="str">
        <f>RIGHT(Budapest!$B$5,5)</f>
        <v>10:15</v>
      </c>
      <c r="O146" s="71" t="e">
        <f>VLOOKUP(Budapest!$B$12,Budapest!#REF!,15,FALSE) &amp; "{" &amp; VLOOKUP(Budapest!$B$12,Budapest!#REF!,13,FALSE) &amp; "}"</f>
        <v>#REF!</v>
      </c>
      <c r="P146" s="69" t="str">
        <f>"KTK-" &amp; Budapest!$C$12</f>
        <v>KTK-</v>
      </c>
      <c r="Q146" s="65"/>
      <c r="R146" s="65" t="s">
        <v>198</v>
      </c>
      <c r="S146" s="65" t="s">
        <v>197</v>
      </c>
      <c r="T146" s="72" t="s">
        <v>197</v>
      </c>
      <c r="U146" s="87" t="s">
        <v>198</v>
      </c>
    </row>
    <row r="147" spans="1:21" x14ac:dyDescent="0.3">
      <c r="A147" s="73" t="s">
        <v>193</v>
      </c>
      <c r="B147" s="74" t="s">
        <v>194</v>
      </c>
      <c r="C147" s="66" t="s">
        <v>195</v>
      </c>
      <c r="D147" s="66" t="s">
        <v>199</v>
      </c>
      <c r="E147" s="67" t="s">
        <v>200</v>
      </c>
      <c r="F147" s="67" t="s">
        <v>201</v>
      </c>
      <c r="G147" s="67" t="s">
        <v>196</v>
      </c>
      <c r="H147" s="71" t="e">
        <f>VLOOKUP(Budapest!$D$12,Budapest!#REF!,13,FALSE)</f>
        <v>#REF!</v>
      </c>
      <c r="I147" s="71" t="e">
        <f>VLOOKUP(Budapest!$D$12,Budapest!#REF!,4,FALSE)</f>
        <v>#REF!</v>
      </c>
      <c r="J147" s="71">
        <v>2</v>
      </c>
      <c r="K147" s="109">
        <f>WEEKNUM(Budapest!$A$12,1) - WEEKNUM(E147,1) +1</f>
        <v>10</v>
      </c>
      <c r="L147" s="75">
        <f>WEEKDAY(Budapest!$A$12,2)</f>
        <v>5</v>
      </c>
      <c r="M147" s="75" t="str">
        <f>LEFT(Budapest!$D$5,5)</f>
        <v>10:30</v>
      </c>
      <c r="N147" s="75" t="str">
        <f>RIGHT(Budapest!$D$5,5)</f>
        <v>11:45</v>
      </c>
      <c r="O147" s="71" t="e">
        <f>VLOOKUP(Budapest!$D$12,Budapest!#REF!,15,FALSE) &amp; "{" &amp; VLOOKUP(Budapest!$D$12,Budapest!#REF!,13,FALSE) &amp; "}"</f>
        <v>#REF!</v>
      </c>
      <c r="P147" s="71" t="str">
        <f>"KTK-" &amp; Budapest!$E$12</f>
        <v>KTK-</v>
      </c>
      <c r="Q147" s="66"/>
      <c r="R147" s="66" t="s">
        <v>198</v>
      </c>
      <c r="S147" s="66" t="s">
        <v>197</v>
      </c>
      <c r="T147" s="76" t="s">
        <v>197</v>
      </c>
      <c r="U147" s="87" t="s">
        <v>198</v>
      </c>
    </row>
    <row r="148" spans="1:21" x14ac:dyDescent="0.3">
      <c r="A148" s="73" t="s">
        <v>193</v>
      </c>
      <c r="B148" s="74" t="s">
        <v>194</v>
      </c>
      <c r="C148" s="66" t="s">
        <v>195</v>
      </c>
      <c r="D148" s="66" t="s">
        <v>199</v>
      </c>
      <c r="E148" s="67" t="s">
        <v>200</v>
      </c>
      <c r="F148" s="67" t="s">
        <v>201</v>
      </c>
      <c r="G148" s="67" t="s">
        <v>196</v>
      </c>
      <c r="H148" s="71" t="e">
        <f>VLOOKUP(Budapest!$F$12,Budapest!#REF!,13,FALSE)</f>
        <v>#REF!</v>
      </c>
      <c r="I148" s="71" t="e">
        <f>VLOOKUP(Budapest!$F$12,Budapest!#REF!,4,FALSE)</f>
        <v>#REF!</v>
      </c>
      <c r="J148" s="71">
        <v>2</v>
      </c>
      <c r="K148" s="109">
        <f>WEEKNUM(Budapest!$A$12,1) - WEEKNUM(E148,1) +1</f>
        <v>10</v>
      </c>
      <c r="L148" s="75">
        <f>WEEKDAY(Budapest!$A$12,2)</f>
        <v>5</v>
      </c>
      <c r="M148" s="75" t="str">
        <f>LEFT(Budapest!$F$5,5)</f>
        <v>12:30</v>
      </c>
      <c r="N148" s="75" t="str">
        <f>RIGHT(Budapest!$F$5,5)</f>
        <v>13:45</v>
      </c>
      <c r="O148" s="71" t="e">
        <f>VLOOKUP(Budapest!$F$12,Budapest!#REF!,15,FALSE) &amp; "{" &amp; VLOOKUP(Budapest!$F$12,Budapest!#REF!,13,FALSE) &amp; "}"</f>
        <v>#REF!</v>
      </c>
      <c r="P148" s="71" t="str">
        <f>"KTK-" &amp; Budapest!$G$12</f>
        <v>KTK-</v>
      </c>
      <c r="Q148" s="66"/>
      <c r="R148" s="66" t="s">
        <v>198</v>
      </c>
      <c r="S148" s="66" t="s">
        <v>197</v>
      </c>
      <c r="T148" s="76" t="s">
        <v>197</v>
      </c>
      <c r="U148" s="87" t="s">
        <v>198</v>
      </c>
    </row>
    <row r="149" spans="1:21" x14ac:dyDescent="0.3">
      <c r="A149" s="73" t="s">
        <v>193</v>
      </c>
      <c r="B149" s="74" t="s">
        <v>194</v>
      </c>
      <c r="C149" s="66" t="s">
        <v>195</v>
      </c>
      <c r="D149" s="66" t="s">
        <v>199</v>
      </c>
      <c r="E149" s="67" t="s">
        <v>200</v>
      </c>
      <c r="F149" s="67" t="s">
        <v>201</v>
      </c>
      <c r="G149" s="67" t="s">
        <v>196</v>
      </c>
      <c r="H149" s="71" t="e">
        <f>VLOOKUP(Budapest!$H$12,Budapest!#REF!,13,FALSE)</f>
        <v>#REF!</v>
      </c>
      <c r="I149" s="71" t="e">
        <f>VLOOKUP(Budapest!$H$12,Budapest!#REF!,4,FALSE)</f>
        <v>#REF!</v>
      </c>
      <c r="J149" s="71">
        <v>2</v>
      </c>
      <c r="K149" s="109">
        <f>WEEKNUM(Budapest!$A$12,1) - WEEKNUM(E149,1) +1</f>
        <v>10</v>
      </c>
      <c r="L149" s="75">
        <f>WEEKDAY(Budapest!$A$12,2)</f>
        <v>5</v>
      </c>
      <c r="M149" s="75" t="str">
        <f>LEFT(Budapest!$H$5,5)</f>
        <v>14:00</v>
      </c>
      <c r="N149" s="75" t="str">
        <f>RIGHT(Budapest!$H$5,5)</f>
        <v>15:15</v>
      </c>
      <c r="O149" s="71" t="e">
        <f>VLOOKUP(Budapest!$H$12,Budapest!#REF!,15,FALSE) &amp; "{" &amp; VLOOKUP(Budapest!$H$12,Budapest!#REF!,13,FALSE) &amp; "}"</f>
        <v>#REF!</v>
      </c>
      <c r="P149" s="71" t="str">
        <f>"KTK-" &amp; Budapest!$I$12</f>
        <v>KTK-</v>
      </c>
      <c r="Q149" s="66"/>
      <c r="R149" s="66" t="s">
        <v>198</v>
      </c>
      <c r="S149" s="66" t="s">
        <v>197</v>
      </c>
      <c r="T149" s="76" t="s">
        <v>197</v>
      </c>
      <c r="U149" s="87" t="s">
        <v>198</v>
      </c>
    </row>
    <row r="150" spans="1:21" ht="15" thickBot="1" x14ac:dyDescent="0.35">
      <c r="A150" s="73" t="s">
        <v>193</v>
      </c>
      <c r="B150" s="74" t="s">
        <v>194</v>
      </c>
      <c r="C150" s="66" t="s">
        <v>195</v>
      </c>
      <c r="D150" s="66" t="s">
        <v>199</v>
      </c>
      <c r="E150" s="67" t="s">
        <v>200</v>
      </c>
      <c r="F150" s="67" t="s">
        <v>201</v>
      </c>
      <c r="G150" s="67" t="s">
        <v>196</v>
      </c>
      <c r="H150" s="71" t="e">
        <f>VLOOKUP(Budapest!$J$12,Budapest!#REF!,13,FALSE)</f>
        <v>#REF!</v>
      </c>
      <c r="I150" s="71" t="e">
        <f>VLOOKUP(Budapest!$J$12,Budapest!#REF!,4,FALSE)</f>
        <v>#REF!</v>
      </c>
      <c r="J150" s="71">
        <v>2</v>
      </c>
      <c r="K150" s="109">
        <f>WEEKNUM(Budapest!$A$12,1) - WEEKNUM(E150,1) +1</f>
        <v>10</v>
      </c>
      <c r="L150" s="75">
        <f>WEEKDAY(Budapest!$A$12,2)</f>
        <v>5</v>
      </c>
      <c r="M150" s="75" t="str">
        <f>LEFT(Budapest!$J$5,5)</f>
        <v>15:30</v>
      </c>
      <c r="N150" s="75" t="str">
        <f>RIGHT(Budapest!$J$5,5)</f>
        <v>16:45</v>
      </c>
      <c r="O150" s="71" t="e">
        <f>VLOOKUP(Budapest!$J$12,Budapest!#REF!,15,FALSE) &amp; "{" &amp; VLOOKUP(Budapest!$J$12,Budapest!#REF!,13,FALSE) &amp; "}"</f>
        <v>#REF!</v>
      </c>
      <c r="P150" s="71" t="str">
        <f>"KTK-" &amp; Budapest!$K$12</f>
        <v>KTK-</v>
      </c>
      <c r="Q150" s="66"/>
      <c r="R150" s="66" t="s">
        <v>198</v>
      </c>
      <c r="S150" s="66" t="s">
        <v>197</v>
      </c>
      <c r="T150" s="76" t="s">
        <v>197</v>
      </c>
      <c r="U150" s="87" t="s">
        <v>198</v>
      </c>
    </row>
    <row r="151" spans="1:21" ht="15" hidden="1" thickBot="1" x14ac:dyDescent="0.35">
      <c r="A151" s="73" t="s">
        <v>193</v>
      </c>
      <c r="B151" s="74" t="s">
        <v>194</v>
      </c>
      <c r="C151" s="66" t="s">
        <v>195</v>
      </c>
      <c r="D151" s="66" t="s">
        <v>199</v>
      </c>
      <c r="E151" s="67" t="s">
        <v>200</v>
      </c>
      <c r="F151" s="67" t="s">
        <v>201</v>
      </c>
      <c r="G151" s="67" t="s">
        <v>196</v>
      </c>
      <c r="H151" s="71" t="e">
        <f>VLOOKUP(Budapest!$L$12,Budapest!#REF!,13,FALSE)</f>
        <v>#REF!</v>
      </c>
      <c r="I151" s="71" t="e">
        <f>VLOOKUP(Budapest!$L$12,Budapest!#REF!,4,FALSE)</f>
        <v>#REF!</v>
      </c>
      <c r="J151" s="71">
        <v>2</v>
      </c>
      <c r="K151" s="109">
        <f>WEEKNUM(Budapest!$A$12,1) - WEEKNUM(E151,1) +1</f>
        <v>10</v>
      </c>
      <c r="L151" s="75">
        <f>WEEKDAY(Budapest!$A$12,2)</f>
        <v>5</v>
      </c>
      <c r="M151" s="75" t="str">
        <f>LEFT(Budapest!$L$5,5)</f>
        <v>17:00</v>
      </c>
      <c r="N151" s="75" t="str">
        <f>RIGHT(Budapest!$L$5,5)</f>
        <v>18:15</v>
      </c>
      <c r="O151" s="71" t="e">
        <f>VLOOKUP(Budapest!$L$12,Budapest!#REF!,15,FALSE) &amp; "{" &amp; VLOOKUP(Budapest!$L$12,Budapest!#REF!,13,FALSE) &amp; "}"</f>
        <v>#REF!</v>
      </c>
      <c r="P151" s="71" t="str">
        <f>"KTK-" &amp; Budapest!$M$12</f>
        <v>KTK-</v>
      </c>
      <c r="Q151" s="66"/>
      <c r="R151" s="66" t="s">
        <v>198</v>
      </c>
      <c r="S151" s="66" t="s">
        <v>197</v>
      </c>
      <c r="T151" s="76" t="s">
        <v>197</v>
      </c>
      <c r="U151" s="87" t="s">
        <v>198</v>
      </c>
    </row>
    <row r="152" spans="1:21" ht="15" hidden="1" thickBot="1" x14ac:dyDescent="0.35">
      <c r="A152" s="73" t="s">
        <v>193</v>
      </c>
      <c r="B152" s="74" t="s">
        <v>194</v>
      </c>
      <c r="C152" s="66" t="s">
        <v>195</v>
      </c>
      <c r="D152" s="66" t="s">
        <v>199</v>
      </c>
      <c r="E152" s="67" t="s">
        <v>200</v>
      </c>
      <c r="F152" s="67" t="s">
        <v>201</v>
      </c>
      <c r="G152" s="67" t="s">
        <v>196</v>
      </c>
      <c r="H152" s="71" t="e">
        <f>VLOOKUP(Budapest!$N$10,Budapest!#REF!,13,FALSE)</f>
        <v>#REF!</v>
      </c>
      <c r="I152" s="71" t="e">
        <f>VLOOKUP(Budapest!$N$10,Budapest!#REF!,4,FALSE)</f>
        <v>#REF!</v>
      </c>
      <c r="J152" s="71">
        <v>2</v>
      </c>
      <c r="K152" s="109">
        <f>WEEKNUM(Budapest!$A$12,1) - WEEKNUM(E152,1) +1</f>
        <v>10</v>
      </c>
      <c r="L152" s="75">
        <f>WEEKDAY(Budapest!$A$12,2)</f>
        <v>5</v>
      </c>
      <c r="M152" s="75" t="str">
        <f>LEFT(Budapest!$N$5,5)</f>
        <v/>
      </c>
      <c r="N152" s="75" t="str">
        <f>RIGHT(Budapest!$N$5,5)</f>
        <v/>
      </c>
      <c r="O152" s="71" t="e">
        <f>VLOOKUP(Budapest!$N$10,Budapest!#REF!,15,FALSE) &amp; "{" &amp; VLOOKUP(Budapest!$N$10,Budapest!#REF!,13,FALSE) &amp; "}"</f>
        <v>#REF!</v>
      </c>
      <c r="P152" s="71" t="str">
        <f>"KTK-" &amp; Budapest!$O$10</f>
        <v>KTK-</v>
      </c>
      <c r="Q152" s="66"/>
      <c r="R152" s="66" t="s">
        <v>198</v>
      </c>
      <c r="S152" s="66" t="s">
        <v>197</v>
      </c>
      <c r="T152" s="76" t="s">
        <v>197</v>
      </c>
      <c r="U152" s="87" t="s">
        <v>198</v>
      </c>
    </row>
    <row r="153" spans="1:21" ht="15" hidden="1" thickBot="1" x14ac:dyDescent="0.35">
      <c r="A153" s="77" t="s">
        <v>193</v>
      </c>
      <c r="B153" s="78" t="s">
        <v>194</v>
      </c>
      <c r="C153" s="79" t="s">
        <v>195</v>
      </c>
      <c r="D153" s="79" t="s">
        <v>199</v>
      </c>
      <c r="E153" s="80" t="s">
        <v>200</v>
      </c>
      <c r="F153" s="80" t="s">
        <v>201</v>
      </c>
      <c r="G153" s="80" t="s">
        <v>196</v>
      </c>
      <c r="H153" s="81" t="e">
        <f>VLOOKUP(Budapest!#REF!,Budapest!#REF!,13,FALSE)</f>
        <v>#REF!</v>
      </c>
      <c r="I153" s="81" t="e">
        <f>VLOOKUP(Budapest!#REF!,Budapest!#REF!,4,FALSE)</f>
        <v>#REF!</v>
      </c>
      <c r="J153" s="81">
        <v>2</v>
      </c>
      <c r="K153" s="110">
        <f>WEEKNUM(Budapest!$A$12,1) - WEEKNUM(E153,1) +1</f>
        <v>10</v>
      </c>
      <c r="L153" s="82">
        <f>WEEKDAY(Budapest!$A$12,2)</f>
        <v>5</v>
      </c>
      <c r="M153" s="82" t="e">
        <f>LEFT(Budapest!#REF!,5)</f>
        <v>#REF!</v>
      </c>
      <c r="N153" s="82" t="e">
        <f>RIGHT(Budapest!#REF!,5)</f>
        <v>#REF!</v>
      </c>
      <c r="O153" s="81" t="e">
        <f>VLOOKUP(Budapest!#REF!,Budapest!#REF!,15,FALSE) &amp; "{" &amp; VLOOKUP(Budapest!#REF!,Budapest!#REF!,13,FALSE) &amp; "}"</f>
        <v>#REF!</v>
      </c>
      <c r="P153" s="81" t="e">
        <f>"KTK-" &amp; Budapest!#REF!</f>
        <v>#REF!</v>
      </c>
      <c r="Q153" s="79"/>
      <c r="R153" s="79" t="s">
        <v>198</v>
      </c>
      <c r="S153" s="79" t="s">
        <v>197</v>
      </c>
      <c r="T153" s="83" t="s">
        <v>197</v>
      </c>
      <c r="U153" s="87" t="s">
        <v>198</v>
      </c>
    </row>
    <row r="154" spans="1:21" x14ac:dyDescent="0.3">
      <c r="A154" s="63" t="s">
        <v>193</v>
      </c>
      <c r="B154" s="64" t="s">
        <v>194</v>
      </c>
      <c r="C154" s="65" t="s">
        <v>195</v>
      </c>
      <c r="D154" s="66" t="s">
        <v>199</v>
      </c>
      <c r="E154" s="68" t="s">
        <v>200</v>
      </c>
      <c r="F154" s="68" t="s">
        <v>201</v>
      </c>
      <c r="G154" s="68" t="s">
        <v>196</v>
      </c>
      <c r="H154" s="69" t="e">
        <f>VLOOKUP(Budapest!$B$13,Budapest!#REF!,13,FALSE)</f>
        <v>#REF!</v>
      </c>
      <c r="I154" s="69" t="e">
        <f>VLOOKUP(Budapest!$B$13,Budapest!#REF!,4,FALSE)</f>
        <v>#REF!</v>
      </c>
      <c r="J154" s="69">
        <v>2</v>
      </c>
      <c r="K154" s="108">
        <f>WEEKNUM(Budapest!$A$13,1) - WEEKNUM(E154,1) +1</f>
        <v>10</v>
      </c>
      <c r="L154" s="70">
        <f>WEEKDAY(Budapest!$A$13,2)</f>
        <v>6</v>
      </c>
      <c r="M154" s="70" t="str">
        <f>LEFT(Budapest!$B$5,5)</f>
        <v>09:00</v>
      </c>
      <c r="N154" s="70" t="str">
        <f>RIGHT(Budapest!$B$5,5)</f>
        <v>10:15</v>
      </c>
      <c r="O154" s="71" t="e">
        <f>VLOOKUP(Budapest!$B$13,Budapest!#REF!,15,FALSE) &amp; "{" &amp; VLOOKUP(Budapest!$B$13,Budapest!#REF!,13,FALSE) &amp; "}"</f>
        <v>#REF!</v>
      </c>
      <c r="P154" s="69" t="str">
        <f>"KTK-" &amp; Budapest!$C$13</f>
        <v>KTK-</v>
      </c>
      <c r="Q154" s="65"/>
      <c r="R154" s="65" t="s">
        <v>198</v>
      </c>
      <c r="S154" s="65" t="s">
        <v>197</v>
      </c>
      <c r="T154" s="72" t="s">
        <v>197</v>
      </c>
      <c r="U154" s="87" t="s">
        <v>198</v>
      </c>
    </row>
    <row r="155" spans="1:21" x14ac:dyDescent="0.3">
      <c r="A155" s="73" t="s">
        <v>193</v>
      </c>
      <c r="B155" s="74" t="s">
        <v>194</v>
      </c>
      <c r="C155" s="66" t="s">
        <v>195</v>
      </c>
      <c r="D155" s="66" t="s">
        <v>199</v>
      </c>
      <c r="E155" s="67" t="s">
        <v>200</v>
      </c>
      <c r="F155" s="67" t="s">
        <v>201</v>
      </c>
      <c r="G155" s="67" t="s">
        <v>196</v>
      </c>
      <c r="H155" s="71" t="e">
        <f>VLOOKUP(Budapest!$D$13,Budapest!#REF!,13,FALSE)</f>
        <v>#REF!</v>
      </c>
      <c r="I155" s="71" t="e">
        <f>VLOOKUP(Budapest!$D$13,Budapest!#REF!,4,FALSE)</f>
        <v>#REF!</v>
      </c>
      <c r="J155" s="71">
        <v>2</v>
      </c>
      <c r="K155" s="109">
        <f>WEEKNUM(Budapest!$A$13,1) - WEEKNUM(E155,1) +1</f>
        <v>10</v>
      </c>
      <c r="L155" s="75">
        <f>WEEKDAY(Budapest!$A$13,2)</f>
        <v>6</v>
      </c>
      <c r="M155" s="75" t="str">
        <f>LEFT(Budapest!$D$5,5)</f>
        <v>10:30</v>
      </c>
      <c r="N155" s="75" t="str">
        <f>RIGHT(Budapest!$D$5,5)</f>
        <v>11:45</v>
      </c>
      <c r="O155" s="71" t="e">
        <f>VLOOKUP(Budapest!$D$13,Budapest!#REF!,15,FALSE) &amp; "{" &amp; VLOOKUP(Budapest!$D$13,Budapest!#REF!,13,FALSE) &amp; "}"</f>
        <v>#REF!</v>
      </c>
      <c r="P155" s="71" t="str">
        <f>"KTK-" &amp; Budapest!$E$13</f>
        <v>KTK-</v>
      </c>
      <c r="Q155" s="66"/>
      <c r="R155" s="66" t="s">
        <v>198</v>
      </c>
      <c r="S155" s="66" t="s">
        <v>197</v>
      </c>
      <c r="T155" s="76" t="s">
        <v>197</v>
      </c>
      <c r="U155" s="87" t="s">
        <v>198</v>
      </c>
    </row>
    <row r="156" spans="1:21" x14ac:dyDescent="0.3">
      <c r="A156" s="73" t="s">
        <v>193</v>
      </c>
      <c r="B156" s="74" t="s">
        <v>194</v>
      </c>
      <c r="C156" s="66" t="s">
        <v>195</v>
      </c>
      <c r="D156" s="66" t="s">
        <v>199</v>
      </c>
      <c r="E156" s="67" t="s">
        <v>200</v>
      </c>
      <c r="F156" s="67" t="s">
        <v>201</v>
      </c>
      <c r="G156" s="67" t="s">
        <v>196</v>
      </c>
      <c r="H156" s="71" t="e">
        <f>VLOOKUP(Budapest!$F$13,Budapest!#REF!,13,FALSE)</f>
        <v>#REF!</v>
      </c>
      <c r="I156" s="71" t="e">
        <f>VLOOKUP(Budapest!$F$13,Budapest!#REF!,4,FALSE)</f>
        <v>#REF!</v>
      </c>
      <c r="J156" s="71">
        <v>2</v>
      </c>
      <c r="K156" s="109">
        <f>WEEKNUM(Budapest!$A$13,1) - WEEKNUM(E156,1) +1</f>
        <v>10</v>
      </c>
      <c r="L156" s="75">
        <f>WEEKDAY(Budapest!$A$13,2)</f>
        <v>6</v>
      </c>
      <c r="M156" s="75" t="str">
        <f>LEFT(Budapest!$F$5,5)</f>
        <v>12:30</v>
      </c>
      <c r="N156" s="75" t="str">
        <f>RIGHT(Budapest!$F$5,5)</f>
        <v>13:45</v>
      </c>
      <c r="O156" s="71" t="e">
        <f>VLOOKUP(Budapest!$F$13,Budapest!#REF!,15,FALSE) &amp; "{" &amp; VLOOKUP(Budapest!$F$13,Budapest!#REF!,13,FALSE) &amp; "}"</f>
        <v>#REF!</v>
      </c>
      <c r="P156" s="71" t="str">
        <f>"KTK-" &amp; Budapest!$G$13</f>
        <v>KTK-</v>
      </c>
      <c r="Q156" s="66"/>
      <c r="R156" s="66" t="s">
        <v>198</v>
      </c>
      <c r="S156" s="66" t="s">
        <v>197</v>
      </c>
      <c r="T156" s="76" t="s">
        <v>197</v>
      </c>
      <c r="U156" s="87" t="s">
        <v>198</v>
      </c>
    </row>
    <row r="157" spans="1:21" ht="15" thickBot="1" x14ac:dyDescent="0.35">
      <c r="A157" s="73" t="s">
        <v>193</v>
      </c>
      <c r="B157" s="74" t="s">
        <v>194</v>
      </c>
      <c r="C157" s="66" t="s">
        <v>195</v>
      </c>
      <c r="D157" s="66" t="s">
        <v>199</v>
      </c>
      <c r="E157" s="67" t="s">
        <v>200</v>
      </c>
      <c r="F157" s="67" t="s">
        <v>201</v>
      </c>
      <c r="G157" s="67" t="s">
        <v>196</v>
      </c>
      <c r="H157" s="71" t="e">
        <f>VLOOKUP(Budapest!$H$13,Budapest!#REF!,13,FALSE)</f>
        <v>#REF!</v>
      </c>
      <c r="I157" s="71" t="e">
        <f>VLOOKUP(Budapest!$H$13,Budapest!#REF!,4,FALSE)</f>
        <v>#REF!</v>
      </c>
      <c r="J157" s="71">
        <v>2</v>
      </c>
      <c r="K157" s="109">
        <f>WEEKNUM(Budapest!$A$13,1) - WEEKNUM(E157,1) +1</f>
        <v>10</v>
      </c>
      <c r="L157" s="75">
        <f>WEEKDAY(Budapest!$A$13,2)</f>
        <v>6</v>
      </c>
      <c r="M157" s="75" t="str">
        <f>LEFT(Budapest!$H$5,5)</f>
        <v>14:00</v>
      </c>
      <c r="N157" s="75" t="str">
        <f>RIGHT(Budapest!$H$5,5)</f>
        <v>15:15</v>
      </c>
      <c r="O157" s="71" t="e">
        <f>VLOOKUP(Budapest!$H$13,Budapest!#REF!,15,FALSE) &amp; "{" &amp; VLOOKUP(Budapest!$H$13,Budapest!#REF!,13,FALSE) &amp; "}"</f>
        <v>#REF!</v>
      </c>
      <c r="P157" s="71" t="str">
        <f>"KTK-" &amp; Budapest!$I$13</f>
        <v>KTK-</v>
      </c>
      <c r="Q157" s="66"/>
      <c r="R157" s="66" t="s">
        <v>198</v>
      </c>
      <c r="S157" s="66" t="s">
        <v>197</v>
      </c>
      <c r="T157" s="76" t="s">
        <v>197</v>
      </c>
      <c r="U157" s="87" t="s">
        <v>198</v>
      </c>
    </row>
    <row r="158" spans="1:21" ht="15" hidden="1" thickBot="1" x14ac:dyDescent="0.35">
      <c r="A158" s="73" t="s">
        <v>193</v>
      </c>
      <c r="B158" s="74" t="s">
        <v>194</v>
      </c>
      <c r="C158" s="66" t="s">
        <v>195</v>
      </c>
      <c r="D158" s="66" t="s">
        <v>199</v>
      </c>
      <c r="E158" s="67" t="s">
        <v>200</v>
      </c>
      <c r="F158" s="67" t="s">
        <v>201</v>
      </c>
      <c r="G158" s="67" t="s">
        <v>196</v>
      </c>
      <c r="H158" s="71" t="e">
        <f>VLOOKUP(Budapest!$J$13,Budapest!#REF!,13,FALSE)</f>
        <v>#REF!</v>
      </c>
      <c r="I158" s="71" t="e">
        <f>VLOOKUP(Budapest!$J$13,Budapest!#REF!,4,FALSE)</f>
        <v>#REF!</v>
      </c>
      <c r="J158" s="71">
        <v>2</v>
      </c>
      <c r="K158" s="109">
        <f>WEEKNUM(Budapest!$A$13,1) - WEEKNUM(E158,1) +1</f>
        <v>10</v>
      </c>
      <c r="L158" s="75">
        <f>WEEKDAY(Budapest!$A$13,2)</f>
        <v>6</v>
      </c>
      <c r="M158" s="75" t="str">
        <f>LEFT(Budapest!$J$5,5)</f>
        <v>15:30</v>
      </c>
      <c r="N158" s="75" t="str">
        <f>RIGHT(Budapest!$J$5,5)</f>
        <v>16:45</v>
      </c>
      <c r="O158" s="71" t="e">
        <f>VLOOKUP(Budapest!$J$13,Budapest!#REF!,15,FALSE) &amp; "{" &amp; VLOOKUP(Budapest!$J$13,Budapest!#REF!,13,FALSE) &amp; "}"</f>
        <v>#REF!</v>
      </c>
      <c r="P158" s="71" t="str">
        <f>"KTK-" &amp; Budapest!$K$13</f>
        <v>KTK-</v>
      </c>
      <c r="Q158" s="66"/>
      <c r="R158" s="66" t="s">
        <v>198</v>
      </c>
      <c r="S158" s="66" t="s">
        <v>197</v>
      </c>
      <c r="T158" s="76" t="s">
        <v>197</v>
      </c>
      <c r="U158" s="87" t="s">
        <v>198</v>
      </c>
    </row>
    <row r="159" spans="1:21" ht="15" hidden="1" thickBot="1" x14ac:dyDescent="0.35">
      <c r="A159" s="73" t="s">
        <v>193</v>
      </c>
      <c r="B159" s="74" t="s">
        <v>194</v>
      </c>
      <c r="C159" s="66" t="s">
        <v>195</v>
      </c>
      <c r="D159" s="66" t="s">
        <v>199</v>
      </c>
      <c r="E159" s="67" t="s">
        <v>200</v>
      </c>
      <c r="F159" s="67" t="s">
        <v>201</v>
      </c>
      <c r="G159" s="67" t="s">
        <v>196</v>
      </c>
      <c r="H159" s="71" t="e">
        <f>VLOOKUP(Budapest!$L$13,Budapest!#REF!,13,FALSE)</f>
        <v>#REF!</v>
      </c>
      <c r="I159" s="71" t="e">
        <f>VLOOKUP(Budapest!$L$13,Budapest!#REF!,4,FALSE)</f>
        <v>#REF!</v>
      </c>
      <c r="J159" s="71">
        <v>2</v>
      </c>
      <c r="K159" s="109">
        <f>WEEKNUM(Budapest!$A$13,1) - WEEKNUM(E159,1) +1</f>
        <v>10</v>
      </c>
      <c r="L159" s="75">
        <f>WEEKDAY(Budapest!$A$13,2)</f>
        <v>6</v>
      </c>
      <c r="M159" s="75" t="str">
        <f>LEFT(Budapest!$L$5,5)</f>
        <v>17:00</v>
      </c>
      <c r="N159" s="75" t="str">
        <f>RIGHT(Budapest!$L$5,5)</f>
        <v>18:15</v>
      </c>
      <c r="O159" s="71" t="e">
        <f>VLOOKUP(Budapest!$L$13,Budapest!#REF!,15,FALSE) &amp; "{" &amp; VLOOKUP(Budapest!$L$13,Budapest!#REF!,13,FALSE) &amp; "}"</f>
        <v>#REF!</v>
      </c>
      <c r="P159" s="71" t="str">
        <f>"KTK-" &amp; Budapest!$M$13</f>
        <v>KTK-</v>
      </c>
      <c r="Q159" s="66"/>
      <c r="R159" s="66" t="s">
        <v>198</v>
      </c>
      <c r="S159" s="66" t="s">
        <v>197</v>
      </c>
      <c r="T159" s="76" t="s">
        <v>197</v>
      </c>
      <c r="U159" s="87" t="s">
        <v>198</v>
      </c>
    </row>
    <row r="160" spans="1:21" ht="15" hidden="1" thickBot="1" x14ac:dyDescent="0.35">
      <c r="A160" s="73" t="s">
        <v>193</v>
      </c>
      <c r="B160" s="74" t="s">
        <v>194</v>
      </c>
      <c r="C160" s="66" t="s">
        <v>195</v>
      </c>
      <c r="D160" s="66" t="s">
        <v>199</v>
      </c>
      <c r="E160" s="67" t="s">
        <v>200</v>
      </c>
      <c r="F160" s="67" t="s">
        <v>201</v>
      </c>
      <c r="G160" s="67" t="s">
        <v>196</v>
      </c>
      <c r="H160" s="71" t="e">
        <f>VLOOKUP(Budapest!$N$13,Budapest!#REF!,13,FALSE)</f>
        <v>#REF!</v>
      </c>
      <c r="I160" s="71" t="e">
        <f>VLOOKUP(Budapest!$N$13,Budapest!#REF!,4,FALSE)</f>
        <v>#REF!</v>
      </c>
      <c r="J160" s="71">
        <v>2</v>
      </c>
      <c r="K160" s="109">
        <f>WEEKNUM(Budapest!$A$13,1) - WEEKNUM(E160,1) +1</f>
        <v>10</v>
      </c>
      <c r="L160" s="75">
        <f>WEEKDAY(Budapest!$A$13,2)</f>
        <v>6</v>
      </c>
      <c r="M160" s="75" t="str">
        <f>LEFT(Budapest!$N$5,5)</f>
        <v/>
      </c>
      <c r="N160" s="75" t="str">
        <f>RIGHT(Budapest!$N$5,5)</f>
        <v/>
      </c>
      <c r="O160" s="71" t="e">
        <f>VLOOKUP(Budapest!$N$13,Budapest!#REF!,15,FALSE) &amp; "{" &amp; VLOOKUP(Budapest!$N$13,Budapest!#REF!,13,FALSE) &amp; "}"</f>
        <v>#REF!</v>
      </c>
      <c r="P160" s="71" t="str">
        <f>"KTK-" &amp; Budapest!$O$13</f>
        <v>KTK-</v>
      </c>
      <c r="Q160" s="66"/>
      <c r="R160" s="66" t="s">
        <v>198</v>
      </c>
      <c r="S160" s="66" t="s">
        <v>197</v>
      </c>
      <c r="T160" s="76" t="s">
        <v>197</v>
      </c>
      <c r="U160" s="87" t="s">
        <v>198</v>
      </c>
    </row>
    <row r="161" spans="1:21" ht="15" hidden="1" thickBot="1" x14ac:dyDescent="0.35">
      <c r="A161" s="77" t="s">
        <v>193</v>
      </c>
      <c r="B161" s="78" t="s">
        <v>194</v>
      </c>
      <c r="C161" s="79" t="s">
        <v>195</v>
      </c>
      <c r="D161" s="79" t="s">
        <v>199</v>
      </c>
      <c r="E161" s="80" t="s">
        <v>200</v>
      </c>
      <c r="F161" s="80" t="s">
        <v>201</v>
      </c>
      <c r="G161" s="80" t="s">
        <v>196</v>
      </c>
      <c r="H161" s="81" t="e">
        <f>VLOOKUP(Budapest!#REF!,Budapest!#REF!,13,FALSE)</f>
        <v>#REF!</v>
      </c>
      <c r="I161" s="81" t="e">
        <f>VLOOKUP(Budapest!#REF!,Budapest!#REF!,4,FALSE)</f>
        <v>#REF!</v>
      </c>
      <c r="J161" s="81">
        <v>2</v>
      </c>
      <c r="K161" s="110">
        <f>WEEKNUM(Budapest!$A$13,1) - WEEKNUM(E161,1) +1</f>
        <v>10</v>
      </c>
      <c r="L161" s="82">
        <f>WEEKDAY(Budapest!$A$11,2)</f>
        <v>6</v>
      </c>
      <c r="M161" s="82" t="e">
        <f>LEFT(Budapest!#REF!,5)</f>
        <v>#REF!</v>
      </c>
      <c r="N161" s="82" t="e">
        <f>RIGHT(Budapest!#REF!,5)</f>
        <v>#REF!</v>
      </c>
      <c r="O161" s="81" t="e">
        <f>VLOOKUP(Budapest!#REF!,Budapest!#REF!,15,FALSE) &amp; "{" &amp; VLOOKUP(Budapest!#REF!,Budapest!#REF!,13,FALSE) &amp; "}"</f>
        <v>#REF!</v>
      </c>
      <c r="P161" s="81" t="e">
        <f>"KTK-" &amp; Budapest!#REF!</f>
        <v>#REF!</v>
      </c>
      <c r="Q161" s="79"/>
      <c r="R161" s="79" t="s">
        <v>198</v>
      </c>
      <c r="S161" s="79" t="s">
        <v>197</v>
      </c>
      <c r="T161" s="83" t="s">
        <v>197</v>
      </c>
      <c r="U161" s="87" t="s">
        <v>198</v>
      </c>
    </row>
    <row r="162" spans="1:21" x14ac:dyDescent="0.3">
      <c r="A162" s="63" t="s">
        <v>193</v>
      </c>
      <c r="B162" s="64" t="s">
        <v>194</v>
      </c>
      <c r="C162" s="65" t="s">
        <v>195</v>
      </c>
      <c r="D162" s="66" t="s">
        <v>199</v>
      </c>
      <c r="E162" s="68" t="s">
        <v>200</v>
      </c>
      <c r="F162" s="68" t="s">
        <v>201</v>
      </c>
      <c r="G162" s="68" t="s">
        <v>196</v>
      </c>
      <c r="H162" s="69" t="e">
        <f>VLOOKUP(Budapest!$B$14,Budapest!#REF!,13,FALSE)</f>
        <v>#REF!</v>
      </c>
      <c r="I162" s="69" t="e">
        <f>VLOOKUP(Budapest!$B$14,Budapest!#REF!,4,FALSE)</f>
        <v>#REF!</v>
      </c>
      <c r="J162" s="69">
        <v>2</v>
      </c>
      <c r="K162" s="108">
        <f>WEEKNUM(Budapest!$A$14,1) - WEEKNUM(E162,1) +1</f>
        <v>12</v>
      </c>
      <c r="L162" s="70">
        <f>WEEKDAY(Budapest!$A$14,2)</f>
        <v>5</v>
      </c>
      <c r="M162" s="70" t="str">
        <f>LEFT(Budapest!$B$5,5)</f>
        <v>09:00</v>
      </c>
      <c r="N162" s="70" t="str">
        <f>RIGHT(Budapest!$B$5,5)</f>
        <v>10:15</v>
      </c>
      <c r="O162" s="71" t="e">
        <f>VLOOKUP(Budapest!$B$14,Budapest!#REF!,15,FALSE) &amp; "{" &amp; VLOOKUP(Budapest!$B$14,Budapest!#REF!,13,FALSE) &amp; "}"</f>
        <v>#REF!</v>
      </c>
      <c r="P162" s="69" t="str">
        <f>"KTK-" &amp; Budapest!$C$14</f>
        <v>KTK-</v>
      </c>
      <c r="Q162" s="65"/>
      <c r="R162" s="65" t="s">
        <v>198</v>
      </c>
      <c r="S162" s="65" t="s">
        <v>197</v>
      </c>
      <c r="T162" s="72" t="s">
        <v>197</v>
      </c>
      <c r="U162" s="87" t="s">
        <v>198</v>
      </c>
    </row>
    <row r="163" spans="1:21" x14ac:dyDescent="0.3">
      <c r="A163" s="73" t="s">
        <v>193</v>
      </c>
      <c r="B163" s="74" t="s">
        <v>194</v>
      </c>
      <c r="C163" s="66" t="s">
        <v>195</v>
      </c>
      <c r="D163" s="66" t="s">
        <v>199</v>
      </c>
      <c r="E163" s="67" t="s">
        <v>200</v>
      </c>
      <c r="F163" s="67" t="s">
        <v>201</v>
      </c>
      <c r="G163" s="67" t="s">
        <v>196</v>
      </c>
      <c r="H163" s="71" t="e">
        <f>VLOOKUP(Budapest!$D$14,Budapest!#REF!,13,FALSE)</f>
        <v>#REF!</v>
      </c>
      <c r="I163" s="71" t="e">
        <f>VLOOKUP(Budapest!$D$14,Budapest!#REF!,4,FALSE)</f>
        <v>#REF!</v>
      </c>
      <c r="J163" s="71">
        <v>2</v>
      </c>
      <c r="K163" s="109">
        <f>WEEKNUM(Budapest!$A$14,1) - WEEKNUM(E163,1) +1</f>
        <v>12</v>
      </c>
      <c r="L163" s="75">
        <f>WEEKDAY(Budapest!$A$14,2)</f>
        <v>5</v>
      </c>
      <c r="M163" s="75" t="str">
        <f>LEFT(Budapest!$D$5,5)</f>
        <v>10:30</v>
      </c>
      <c r="N163" s="75" t="str">
        <f>RIGHT(Budapest!$D$5,5)</f>
        <v>11:45</v>
      </c>
      <c r="O163" s="71" t="e">
        <f>VLOOKUP(Budapest!$D$14,Budapest!#REF!,15,FALSE) &amp; "{" &amp; VLOOKUP(Budapest!$D$14,Budapest!#REF!,13,FALSE) &amp; "}"</f>
        <v>#REF!</v>
      </c>
      <c r="P163" s="71" t="str">
        <f>"KTK-" &amp; Budapest!$E$14</f>
        <v>KTK-</v>
      </c>
      <c r="Q163" s="66"/>
      <c r="R163" s="66" t="s">
        <v>198</v>
      </c>
      <c r="S163" s="66" t="s">
        <v>197</v>
      </c>
      <c r="T163" s="76" t="s">
        <v>197</v>
      </c>
      <c r="U163" s="87" t="s">
        <v>198</v>
      </c>
    </row>
    <row r="164" spans="1:21" x14ac:dyDescent="0.3">
      <c r="A164" s="73" t="s">
        <v>193</v>
      </c>
      <c r="B164" s="74" t="s">
        <v>194</v>
      </c>
      <c r="C164" s="66" t="s">
        <v>195</v>
      </c>
      <c r="D164" s="66" t="s">
        <v>199</v>
      </c>
      <c r="E164" s="67" t="s">
        <v>200</v>
      </c>
      <c r="F164" s="67" t="s">
        <v>201</v>
      </c>
      <c r="G164" s="67" t="s">
        <v>196</v>
      </c>
      <c r="H164" s="71" t="e">
        <f>VLOOKUP(Budapest!$F$14,Budapest!#REF!,13,FALSE)</f>
        <v>#REF!</v>
      </c>
      <c r="I164" s="71" t="e">
        <f>VLOOKUP(Budapest!$F$14,Budapest!#REF!,4,FALSE)</f>
        <v>#REF!</v>
      </c>
      <c r="J164" s="71">
        <v>2</v>
      </c>
      <c r="K164" s="109">
        <f>WEEKNUM(Budapest!$A$14,1) - WEEKNUM(E164,1) +1</f>
        <v>12</v>
      </c>
      <c r="L164" s="75">
        <f>WEEKDAY(Budapest!$A$14,2)</f>
        <v>5</v>
      </c>
      <c r="M164" s="75" t="str">
        <f>LEFT(Budapest!$F$5,5)</f>
        <v>12:30</v>
      </c>
      <c r="N164" s="75" t="str">
        <f>RIGHT(Budapest!$F$5,5)</f>
        <v>13:45</v>
      </c>
      <c r="O164" s="71" t="e">
        <f>VLOOKUP(Budapest!$F$14,Budapest!#REF!,15,FALSE) &amp; "{" &amp; VLOOKUP(Budapest!$F$14,Budapest!#REF!,13,FALSE) &amp; "}"</f>
        <v>#REF!</v>
      </c>
      <c r="P164" s="71" t="str">
        <f>"KTK-" &amp; Budapest!$G$14</f>
        <v>KTK-</v>
      </c>
      <c r="Q164" s="66"/>
      <c r="R164" s="66" t="s">
        <v>198</v>
      </c>
      <c r="S164" s="66" t="s">
        <v>197</v>
      </c>
      <c r="T164" s="76" t="s">
        <v>197</v>
      </c>
      <c r="U164" s="87" t="s">
        <v>198</v>
      </c>
    </row>
    <row r="165" spans="1:21" x14ac:dyDescent="0.3">
      <c r="A165" s="73" t="s">
        <v>193</v>
      </c>
      <c r="B165" s="74" t="s">
        <v>194</v>
      </c>
      <c r="C165" s="66" t="s">
        <v>195</v>
      </c>
      <c r="D165" s="66" t="s">
        <v>199</v>
      </c>
      <c r="E165" s="67" t="s">
        <v>200</v>
      </c>
      <c r="F165" s="67" t="s">
        <v>201</v>
      </c>
      <c r="G165" s="67" t="s">
        <v>196</v>
      </c>
      <c r="H165" s="71" t="e">
        <f>VLOOKUP(Budapest!$H$14,Budapest!#REF!,13,FALSE)</f>
        <v>#REF!</v>
      </c>
      <c r="I165" s="71" t="e">
        <f>VLOOKUP(Budapest!$H$14,Budapest!#REF!,4,FALSE)</f>
        <v>#REF!</v>
      </c>
      <c r="J165" s="71">
        <v>2</v>
      </c>
      <c r="K165" s="109">
        <f>WEEKNUM(Budapest!$A$14,1) - WEEKNUM(E165,1) +1</f>
        <v>12</v>
      </c>
      <c r="L165" s="75">
        <f>WEEKDAY(Budapest!$A$14,2)</f>
        <v>5</v>
      </c>
      <c r="M165" s="75" t="str">
        <f>LEFT(Budapest!$H$5,5)</f>
        <v>14:00</v>
      </c>
      <c r="N165" s="75" t="str">
        <f>RIGHT(Budapest!$H$5,5)</f>
        <v>15:15</v>
      </c>
      <c r="O165" s="71" t="e">
        <f>VLOOKUP(Budapest!$H$14,Budapest!#REF!,15,FALSE) &amp; "{" &amp; VLOOKUP(Budapest!$H$14,Budapest!#REF!,13,FALSE) &amp; "}"</f>
        <v>#REF!</v>
      </c>
      <c r="P165" s="71" t="str">
        <f>"KTK-" &amp; Budapest!$I$14</f>
        <v>KTK-</v>
      </c>
      <c r="Q165" s="66"/>
      <c r="R165" s="66" t="s">
        <v>198</v>
      </c>
      <c r="S165" s="66" t="s">
        <v>197</v>
      </c>
      <c r="T165" s="76" t="s">
        <v>197</v>
      </c>
      <c r="U165" s="87" t="s">
        <v>198</v>
      </c>
    </row>
    <row r="166" spans="1:21" ht="15" thickBot="1" x14ac:dyDescent="0.35">
      <c r="A166" s="73" t="s">
        <v>193</v>
      </c>
      <c r="B166" s="74" t="s">
        <v>194</v>
      </c>
      <c r="C166" s="66" t="s">
        <v>195</v>
      </c>
      <c r="D166" s="66" t="s">
        <v>199</v>
      </c>
      <c r="E166" s="67" t="s">
        <v>200</v>
      </c>
      <c r="F166" s="67" t="s">
        <v>201</v>
      </c>
      <c r="G166" s="67" t="s">
        <v>196</v>
      </c>
      <c r="H166" s="71" t="e">
        <f>VLOOKUP(Budapest!$J$14,Budapest!#REF!,13,FALSE)</f>
        <v>#REF!</v>
      </c>
      <c r="I166" s="71" t="e">
        <f>VLOOKUP(Budapest!$J$14,Budapest!#REF!,4,FALSE)</f>
        <v>#REF!</v>
      </c>
      <c r="J166" s="71">
        <v>2</v>
      </c>
      <c r="K166" s="109">
        <f>WEEKNUM(Budapest!$A$14,1) - WEEKNUM(E166,1) +1</f>
        <v>12</v>
      </c>
      <c r="L166" s="75">
        <f>WEEKDAY(Budapest!$A$14,2)</f>
        <v>5</v>
      </c>
      <c r="M166" s="75" t="str">
        <f>LEFT(Budapest!$J$5,5)</f>
        <v>15:30</v>
      </c>
      <c r="N166" s="75" t="str">
        <f>RIGHT(Budapest!$J$5,5)</f>
        <v>16:45</v>
      </c>
      <c r="O166" s="71" t="e">
        <f>VLOOKUP(Budapest!$J$14,Budapest!#REF!,15,FALSE) &amp; "{" &amp; VLOOKUP(Budapest!$J$14,Budapest!#REF!,13,FALSE) &amp; "}"</f>
        <v>#REF!</v>
      </c>
      <c r="P166" s="71" t="str">
        <f>"KTK-" &amp; Budapest!$K$14</f>
        <v>KTK-</v>
      </c>
      <c r="Q166" s="66"/>
      <c r="R166" s="66" t="s">
        <v>198</v>
      </c>
      <c r="S166" s="66" t="s">
        <v>197</v>
      </c>
      <c r="T166" s="76" t="s">
        <v>197</v>
      </c>
      <c r="U166" s="87" t="s">
        <v>198</v>
      </c>
    </row>
    <row r="167" spans="1:21" ht="15" hidden="1" thickBot="1" x14ac:dyDescent="0.35">
      <c r="A167" s="73" t="s">
        <v>193</v>
      </c>
      <c r="B167" s="74" t="s">
        <v>194</v>
      </c>
      <c r="C167" s="66" t="s">
        <v>195</v>
      </c>
      <c r="D167" s="66" t="s">
        <v>199</v>
      </c>
      <c r="E167" s="67" t="s">
        <v>200</v>
      </c>
      <c r="F167" s="67" t="s">
        <v>201</v>
      </c>
      <c r="G167" s="67" t="s">
        <v>196</v>
      </c>
      <c r="H167" s="71" t="e">
        <f>VLOOKUP(Budapest!$L$14,Budapest!#REF!,13,FALSE)</f>
        <v>#REF!</v>
      </c>
      <c r="I167" s="71" t="e">
        <f>VLOOKUP(Budapest!$L$14,Budapest!#REF!,4,FALSE)</f>
        <v>#REF!</v>
      </c>
      <c r="J167" s="71">
        <v>2</v>
      </c>
      <c r="K167" s="109">
        <f>WEEKNUM(Budapest!$A$14,1) - WEEKNUM(E167,1) +1</f>
        <v>12</v>
      </c>
      <c r="L167" s="75">
        <f>WEEKDAY(Budapest!$A$14,2)</f>
        <v>5</v>
      </c>
      <c r="M167" s="75" t="str">
        <f>LEFT(Budapest!$L$5,5)</f>
        <v>17:00</v>
      </c>
      <c r="N167" s="75" t="str">
        <f>RIGHT(Budapest!$L$5,5)</f>
        <v>18:15</v>
      </c>
      <c r="O167" s="71" t="e">
        <f>VLOOKUP(Budapest!$L$14,Budapest!#REF!,15,FALSE) &amp; "{" &amp; VLOOKUP(Budapest!$L$14,Budapest!#REF!,13,FALSE) &amp; "}"</f>
        <v>#REF!</v>
      </c>
      <c r="P167" s="71" t="str">
        <f>"KTK-" &amp; Budapest!$M$14</f>
        <v>KTK-</v>
      </c>
      <c r="Q167" s="66"/>
      <c r="R167" s="66" t="s">
        <v>198</v>
      </c>
      <c r="S167" s="66" t="s">
        <v>197</v>
      </c>
      <c r="T167" s="76" t="s">
        <v>197</v>
      </c>
      <c r="U167" s="87" t="s">
        <v>198</v>
      </c>
    </row>
    <row r="168" spans="1:21" ht="15" hidden="1" thickBot="1" x14ac:dyDescent="0.35">
      <c r="A168" s="73" t="s">
        <v>193</v>
      </c>
      <c r="B168" s="74" t="s">
        <v>194</v>
      </c>
      <c r="C168" s="66" t="s">
        <v>195</v>
      </c>
      <c r="D168" s="66" t="s">
        <v>199</v>
      </c>
      <c r="E168" s="67" t="s">
        <v>200</v>
      </c>
      <c r="F168" s="67" t="s">
        <v>201</v>
      </c>
      <c r="G168" s="67" t="s">
        <v>196</v>
      </c>
      <c r="H168" s="71" t="e">
        <f>VLOOKUP(Budapest!$N$14,Budapest!#REF!,13,FALSE)</f>
        <v>#REF!</v>
      </c>
      <c r="I168" s="71" t="e">
        <f>VLOOKUP(Budapest!$N$14,Budapest!#REF!,4,FALSE)</f>
        <v>#REF!</v>
      </c>
      <c r="J168" s="71">
        <v>2</v>
      </c>
      <c r="K168" s="109">
        <f>WEEKNUM(Budapest!$A$14,1) - WEEKNUM(E168,1) +1</f>
        <v>12</v>
      </c>
      <c r="L168" s="75">
        <f>WEEKDAY(Budapest!$A$14,2)</f>
        <v>5</v>
      </c>
      <c r="M168" s="75" t="str">
        <f>LEFT(Budapest!$N$5,5)</f>
        <v/>
      </c>
      <c r="N168" s="75" t="str">
        <f>RIGHT(Budapest!$N$5,5)</f>
        <v/>
      </c>
      <c r="O168" s="71" t="e">
        <f>VLOOKUP(Budapest!$N$14,Budapest!#REF!,15,FALSE) &amp; "{" &amp; VLOOKUP(Budapest!$N$14,Budapest!#REF!,13,FALSE) &amp; "}"</f>
        <v>#REF!</v>
      </c>
      <c r="P168" s="71" t="str">
        <f>"KTK-" &amp; Budapest!$O$14</f>
        <v>KTK-</v>
      </c>
      <c r="Q168" s="66"/>
      <c r="R168" s="66" t="s">
        <v>198</v>
      </c>
      <c r="S168" s="66" t="s">
        <v>197</v>
      </c>
      <c r="T168" s="76" t="s">
        <v>197</v>
      </c>
      <c r="U168" s="87" t="s">
        <v>198</v>
      </c>
    </row>
    <row r="169" spans="1:21" ht="15" hidden="1" thickBot="1" x14ac:dyDescent="0.35">
      <c r="A169" s="77" t="s">
        <v>193</v>
      </c>
      <c r="B169" s="78" t="s">
        <v>194</v>
      </c>
      <c r="C169" s="79" t="s">
        <v>195</v>
      </c>
      <c r="D169" s="79" t="s">
        <v>199</v>
      </c>
      <c r="E169" s="80" t="s">
        <v>200</v>
      </c>
      <c r="F169" s="80" t="s">
        <v>201</v>
      </c>
      <c r="G169" s="80" t="s">
        <v>196</v>
      </c>
      <c r="H169" s="81" t="e">
        <f>VLOOKUP(Budapest!#REF!,Budapest!#REF!,13,FALSE)</f>
        <v>#REF!</v>
      </c>
      <c r="I169" s="81" t="e">
        <f>VLOOKUP(Budapest!#REF!,Budapest!#REF!,4,FALSE)</f>
        <v>#REF!</v>
      </c>
      <c r="J169" s="81">
        <v>2</v>
      </c>
      <c r="K169" s="110">
        <f>WEEKNUM(Budapest!$A$14,1) - WEEKNUM(E169,1) +1</f>
        <v>12</v>
      </c>
      <c r="L169" s="82">
        <f>WEEKDAY(Budapest!$A$14,2)</f>
        <v>5</v>
      </c>
      <c r="M169" s="82" t="e">
        <f>LEFT(Budapest!#REF!,5)</f>
        <v>#REF!</v>
      </c>
      <c r="N169" s="82" t="e">
        <f>RIGHT(Budapest!#REF!,5)</f>
        <v>#REF!</v>
      </c>
      <c r="O169" s="81" t="e">
        <f>VLOOKUP(Budapest!#REF!,Budapest!#REF!,15,FALSE) &amp; "{" &amp; VLOOKUP(Budapest!#REF!,Budapest!#REF!,13,FALSE) &amp; "}"</f>
        <v>#REF!</v>
      </c>
      <c r="P169" s="81" t="e">
        <f>"KTK-" &amp; Budapest!#REF!</f>
        <v>#REF!</v>
      </c>
      <c r="Q169" s="79"/>
      <c r="R169" s="79" t="s">
        <v>198</v>
      </c>
      <c r="S169" s="79" t="s">
        <v>197</v>
      </c>
      <c r="T169" s="83" t="s">
        <v>197</v>
      </c>
      <c r="U169" s="87" t="s">
        <v>198</v>
      </c>
    </row>
    <row r="170" spans="1:21" x14ac:dyDescent="0.3">
      <c r="A170" s="63" t="s">
        <v>193</v>
      </c>
      <c r="B170" s="64" t="s">
        <v>194</v>
      </c>
      <c r="C170" s="65" t="s">
        <v>195</v>
      </c>
      <c r="D170" s="66" t="s">
        <v>199</v>
      </c>
      <c r="E170" s="68" t="s">
        <v>200</v>
      </c>
      <c r="F170" s="68" t="s">
        <v>201</v>
      </c>
      <c r="G170" s="68" t="s">
        <v>196</v>
      </c>
      <c r="H170" s="69" t="e">
        <f>VLOOKUP(Budapest!$B$15,Budapest!#REF!,13,FALSE)</f>
        <v>#REF!</v>
      </c>
      <c r="I170" s="69" t="e">
        <f>VLOOKUP(Budapest!$B$15,Budapest!#REF!,4,FALSE)</f>
        <v>#REF!</v>
      </c>
      <c r="J170" s="69">
        <v>2</v>
      </c>
      <c r="K170" s="108">
        <f>WEEKNUM(Budapest!$A$15,1) - WEEKNUM(E170,1) +1</f>
        <v>12</v>
      </c>
      <c r="L170" s="70">
        <f>WEEKDAY(Budapest!$A$15,2)</f>
        <v>6</v>
      </c>
      <c r="M170" s="70" t="str">
        <f>LEFT(Budapest!$B$5,5)</f>
        <v>09:00</v>
      </c>
      <c r="N170" s="70" t="str">
        <f>RIGHT(Budapest!$B$5,5)</f>
        <v>10:15</v>
      </c>
      <c r="O170" s="71" t="e">
        <f>VLOOKUP(Budapest!$B$15,Budapest!#REF!,15,FALSE) &amp; "{" &amp; VLOOKUP(Budapest!$B$15,Budapest!#REF!,13,FALSE) &amp; "}"</f>
        <v>#REF!</v>
      </c>
      <c r="P170" s="69" t="str">
        <f>"KTK-" &amp; Budapest!$C$15</f>
        <v>KTK-</v>
      </c>
      <c r="Q170" s="65"/>
      <c r="R170" s="65" t="s">
        <v>198</v>
      </c>
      <c r="S170" s="65" t="s">
        <v>197</v>
      </c>
      <c r="T170" s="72" t="s">
        <v>197</v>
      </c>
      <c r="U170" s="87" t="s">
        <v>198</v>
      </c>
    </row>
    <row r="171" spans="1:21" x14ac:dyDescent="0.3">
      <c r="A171" s="73" t="s">
        <v>193</v>
      </c>
      <c r="B171" s="74" t="s">
        <v>194</v>
      </c>
      <c r="C171" s="66" t="s">
        <v>195</v>
      </c>
      <c r="D171" s="66" t="s">
        <v>199</v>
      </c>
      <c r="E171" s="67" t="s">
        <v>200</v>
      </c>
      <c r="F171" s="67" t="s">
        <v>201</v>
      </c>
      <c r="G171" s="67" t="s">
        <v>196</v>
      </c>
      <c r="H171" s="71" t="e">
        <f>VLOOKUP(Budapest!$D$15,Budapest!#REF!,13,FALSE)</f>
        <v>#REF!</v>
      </c>
      <c r="I171" s="71" t="e">
        <f>VLOOKUP(Budapest!$D$15,Budapest!#REF!,4,FALSE)</f>
        <v>#REF!</v>
      </c>
      <c r="J171" s="71">
        <v>2</v>
      </c>
      <c r="K171" s="109">
        <f>WEEKNUM(Budapest!$A$15,1) - WEEKNUM(E171,1) +1</f>
        <v>12</v>
      </c>
      <c r="L171" s="75">
        <f>WEEKDAY(Budapest!$A$15,2)</f>
        <v>6</v>
      </c>
      <c r="M171" s="75" t="str">
        <f>LEFT(Budapest!$D$5,5)</f>
        <v>10:30</v>
      </c>
      <c r="N171" s="75" t="str">
        <f>RIGHT(Budapest!$D$5,5)</f>
        <v>11:45</v>
      </c>
      <c r="O171" s="71" t="e">
        <f>VLOOKUP(Budapest!$D$15,Budapest!#REF!,15,FALSE) &amp; "{" &amp; VLOOKUP(Budapest!$D$15,Budapest!#REF!,13,FALSE) &amp; "}"</f>
        <v>#REF!</v>
      </c>
      <c r="P171" s="71" t="str">
        <f>"KTK-" &amp; Budapest!$E$15</f>
        <v>KTK-</v>
      </c>
      <c r="Q171" s="66"/>
      <c r="R171" s="66" t="s">
        <v>198</v>
      </c>
      <c r="S171" s="66" t="s">
        <v>197</v>
      </c>
      <c r="T171" s="76" t="s">
        <v>197</v>
      </c>
      <c r="U171" s="87" t="s">
        <v>198</v>
      </c>
    </row>
    <row r="172" spans="1:21" x14ac:dyDescent="0.3">
      <c r="A172" s="73" t="s">
        <v>193</v>
      </c>
      <c r="B172" s="74" t="s">
        <v>194</v>
      </c>
      <c r="C172" s="66" t="s">
        <v>195</v>
      </c>
      <c r="D172" s="66" t="s">
        <v>199</v>
      </c>
      <c r="E172" s="67" t="s">
        <v>200</v>
      </c>
      <c r="F172" s="67" t="s">
        <v>201</v>
      </c>
      <c r="G172" s="67" t="s">
        <v>196</v>
      </c>
      <c r="H172" s="71" t="e">
        <f>VLOOKUP(Budapest!$F$15,Budapest!#REF!,13,FALSE)</f>
        <v>#REF!</v>
      </c>
      <c r="I172" s="71" t="e">
        <f>VLOOKUP(Budapest!$F$15,Budapest!#REF!,4,FALSE)</f>
        <v>#REF!</v>
      </c>
      <c r="J172" s="71">
        <v>2</v>
      </c>
      <c r="K172" s="109">
        <f>WEEKNUM(Budapest!$A$15,1) - WEEKNUM(E172,1) +1</f>
        <v>12</v>
      </c>
      <c r="L172" s="75">
        <f>WEEKDAY(Budapest!$A$15,2)</f>
        <v>6</v>
      </c>
      <c r="M172" s="75" t="str">
        <f>LEFT(Budapest!$F$5,5)</f>
        <v>12:30</v>
      </c>
      <c r="N172" s="75" t="str">
        <f>RIGHT(Budapest!$F$5,5)</f>
        <v>13:45</v>
      </c>
      <c r="O172" s="71" t="e">
        <f>VLOOKUP(Budapest!$F$15,Budapest!#REF!,15,FALSE) &amp; "{" &amp; VLOOKUP(Budapest!$F$15,Budapest!#REF!,13,FALSE) &amp; "}"</f>
        <v>#REF!</v>
      </c>
      <c r="P172" s="71" t="str">
        <f>"KTK-" &amp; Budapest!$G$15</f>
        <v>KTK-</v>
      </c>
      <c r="Q172" s="66"/>
      <c r="R172" s="66" t="s">
        <v>198</v>
      </c>
      <c r="S172" s="66" t="s">
        <v>197</v>
      </c>
      <c r="T172" s="76" t="s">
        <v>197</v>
      </c>
      <c r="U172" s="87" t="s">
        <v>198</v>
      </c>
    </row>
    <row r="173" spans="1:21" ht="15" thickBot="1" x14ac:dyDescent="0.35">
      <c r="A173" s="73" t="s">
        <v>193</v>
      </c>
      <c r="B173" s="74" t="s">
        <v>194</v>
      </c>
      <c r="C173" s="66" t="s">
        <v>195</v>
      </c>
      <c r="D173" s="66" t="s">
        <v>199</v>
      </c>
      <c r="E173" s="67" t="s">
        <v>200</v>
      </c>
      <c r="F173" s="67" t="s">
        <v>201</v>
      </c>
      <c r="G173" s="67" t="s">
        <v>196</v>
      </c>
      <c r="H173" s="71" t="e">
        <f>VLOOKUP(Budapest!$H$15,Budapest!#REF!,13,FALSE)</f>
        <v>#REF!</v>
      </c>
      <c r="I173" s="71" t="e">
        <f>VLOOKUP(Budapest!$H$15,Budapest!#REF!,4,FALSE)</f>
        <v>#REF!</v>
      </c>
      <c r="J173" s="71">
        <v>2</v>
      </c>
      <c r="K173" s="109">
        <f>WEEKNUM(Budapest!$A$15,1) - WEEKNUM(E173,1) +1</f>
        <v>12</v>
      </c>
      <c r="L173" s="75">
        <f>WEEKDAY(Budapest!$A$15,2)</f>
        <v>6</v>
      </c>
      <c r="M173" s="75" t="str">
        <f>LEFT(Budapest!$H$5,5)</f>
        <v>14:00</v>
      </c>
      <c r="N173" s="75" t="str">
        <f>RIGHT(Budapest!$H$5,5)</f>
        <v>15:15</v>
      </c>
      <c r="O173" s="71" t="e">
        <f>VLOOKUP(Budapest!$H$15,Budapest!#REF!,15,FALSE) &amp; "{" &amp; VLOOKUP(Budapest!$H$15,Budapest!#REF!,13,FALSE) &amp; "}"</f>
        <v>#REF!</v>
      </c>
      <c r="P173" s="71" t="str">
        <f>"KTK-" &amp; Budapest!$I$15</f>
        <v>KTK-</v>
      </c>
      <c r="Q173" s="66"/>
      <c r="R173" s="66" t="s">
        <v>198</v>
      </c>
      <c r="S173" s="66" t="s">
        <v>197</v>
      </c>
      <c r="T173" s="76" t="s">
        <v>197</v>
      </c>
      <c r="U173" s="87" t="s">
        <v>198</v>
      </c>
    </row>
    <row r="174" spans="1:21" ht="15" hidden="1" thickBot="1" x14ac:dyDescent="0.35">
      <c r="A174" s="73" t="s">
        <v>193</v>
      </c>
      <c r="B174" s="74" t="s">
        <v>194</v>
      </c>
      <c r="C174" s="66" t="s">
        <v>195</v>
      </c>
      <c r="D174" s="66" t="s">
        <v>199</v>
      </c>
      <c r="E174" s="67" t="s">
        <v>200</v>
      </c>
      <c r="F174" s="67" t="s">
        <v>201</v>
      </c>
      <c r="G174" s="67" t="s">
        <v>196</v>
      </c>
      <c r="H174" s="71" t="e">
        <f>VLOOKUP(Budapest!$J$15,Budapest!#REF!,13,FALSE)</f>
        <v>#REF!</v>
      </c>
      <c r="I174" s="71" t="e">
        <f>VLOOKUP(Budapest!$J$15,Budapest!#REF!,4,FALSE)</f>
        <v>#REF!</v>
      </c>
      <c r="J174" s="71">
        <v>2</v>
      </c>
      <c r="K174" s="109">
        <f>WEEKNUM(Budapest!$A$15,1) - WEEKNUM(E174,1) +1</f>
        <v>12</v>
      </c>
      <c r="L174" s="75">
        <f>WEEKDAY(Budapest!$A$15,2)</f>
        <v>6</v>
      </c>
      <c r="M174" s="75" t="str">
        <f>LEFT(Budapest!$J$5,5)</f>
        <v>15:30</v>
      </c>
      <c r="N174" s="75" t="str">
        <f>RIGHT(Budapest!$J$5,5)</f>
        <v>16:45</v>
      </c>
      <c r="O174" s="71" t="e">
        <f>VLOOKUP(Budapest!$J$15,Budapest!#REF!,15,FALSE) &amp; "{" &amp; VLOOKUP(Budapest!$J$15,Budapest!#REF!,13,FALSE) &amp; "}"</f>
        <v>#REF!</v>
      </c>
      <c r="P174" s="71" t="str">
        <f>"KTK-" &amp; Budapest!$K$15</f>
        <v>KTK-</v>
      </c>
      <c r="Q174" s="66"/>
      <c r="R174" s="66" t="s">
        <v>198</v>
      </c>
      <c r="S174" s="66" t="s">
        <v>197</v>
      </c>
      <c r="T174" s="76" t="s">
        <v>197</v>
      </c>
      <c r="U174" s="87" t="s">
        <v>198</v>
      </c>
    </row>
    <row r="175" spans="1:21" ht="15" hidden="1" thickBot="1" x14ac:dyDescent="0.35">
      <c r="A175" s="73" t="s">
        <v>193</v>
      </c>
      <c r="B175" s="74" t="s">
        <v>194</v>
      </c>
      <c r="C175" s="66" t="s">
        <v>195</v>
      </c>
      <c r="D175" s="66" t="s">
        <v>199</v>
      </c>
      <c r="E175" s="67" t="s">
        <v>200</v>
      </c>
      <c r="F175" s="67" t="s">
        <v>201</v>
      </c>
      <c r="G175" s="67" t="s">
        <v>196</v>
      </c>
      <c r="H175" s="71" t="e">
        <f>VLOOKUP(Budapest!$L$15,Budapest!#REF!,13,FALSE)</f>
        <v>#REF!</v>
      </c>
      <c r="I175" s="71" t="e">
        <f>VLOOKUP(Budapest!$L$15,Budapest!#REF!,4,FALSE)</f>
        <v>#REF!</v>
      </c>
      <c r="J175" s="71">
        <v>2</v>
      </c>
      <c r="K175" s="109">
        <f>WEEKNUM(Budapest!$A$15,1) - WEEKNUM(E175,1) +1</f>
        <v>12</v>
      </c>
      <c r="L175" s="75">
        <f>WEEKDAY(Budapest!$A$15,2)</f>
        <v>6</v>
      </c>
      <c r="M175" s="75" t="str">
        <f>LEFT(Budapest!$L$5,5)</f>
        <v>17:00</v>
      </c>
      <c r="N175" s="75" t="str">
        <f>RIGHT(Budapest!$L$5,5)</f>
        <v>18:15</v>
      </c>
      <c r="O175" s="71" t="e">
        <f>VLOOKUP(Budapest!$L$15,Budapest!#REF!,15,FALSE) &amp; "{" &amp; VLOOKUP(Budapest!$L$15,Budapest!#REF!,13,FALSE) &amp; "}"</f>
        <v>#REF!</v>
      </c>
      <c r="P175" s="71" t="str">
        <f>"KTK-" &amp; Budapest!$M$15</f>
        <v>KTK-</v>
      </c>
      <c r="Q175" s="66"/>
      <c r="R175" s="66" t="s">
        <v>198</v>
      </c>
      <c r="S175" s="66" t="s">
        <v>197</v>
      </c>
      <c r="T175" s="76" t="s">
        <v>197</v>
      </c>
      <c r="U175" s="87" t="s">
        <v>198</v>
      </c>
    </row>
    <row r="176" spans="1:21" ht="15" hidden="1" thickBot="1" x14ac:dyDescent="0.35">
      <c r="A176" s="73" t="s">
        <v>193</v>
      </c>
      <c r="B176" s="74" t="s">
        <v>194</v>
      </c>
      <c r="C176" s="66" t="s">
        <v>195</v>
      </c>
      <c r="D176" s="66" t="s">
        <v>199</v>
      </c>
      <c r="E176" s="67" t="s">
        <v>200</v>
      </c>
      <c r="F176" s="67" t="s">
        <v>201</v>
      </c>
      <c r="G176" s="67" t="s">
        <v>196</v>
      </c>
      <c r="H176" s="71" t="e">
        <f>VLOOKUP(Budapest!$N$15,Budapest!#REF!,13,FALSE)</f>
        <v>#REF!</v>
      </c>
      <c r="I176" s="71" t="e">
        <f>VLOOKUP(Budapest!$N$15,Budapest!#REF!,4,FALSE)</f>
        <v>#REF!</v>
      </c>
      <c r="J176" s="71">
        <v>2</v>
      </c>
      <c r="K176" s="109">
        <f>WEEKNUM(Budapest!$A$15,1) - WEEKNUM(E176,1) +1</f>
        <v>12</v>
      </c>
      <c r="L176" s="75">
        <f>WEEKDAY(Budapest!$A$15,2)</f>
        <v>6</v>
      </c>
      <c r="M176" s="75" t="str">
        <f>LEFT(Budapest!$N$5,5)</f>
        <v/>
      </c>
      <c r="N176" s="75" t="str">
        <f>RIGHT(Budapest!$N$5,5)</f>
        <v/>
      </c>
      <c r="O176" s="71" t="e">
        <f>VLOOKUP(Budapest!$N$15,Budapest!#REF!,15,FALSE) &amp; "{" &amp; VLOOKUP(Budapest!$N$15,Budapest!#REF!,13,FALSE) &amp; "}"</f>
        <v>#REF!</v>
      </c>
      <c r="P176" s="71" t="str">
        <f>"KTK-" &amp; Budapest!$O$15</f>
        <v>KTK-</v>
      </c>
      <c r="Q176" s="66"/>
      <c r="R176" s="66" t="s">
        <v>198</v>
      </c>
      <c r="S176" s="66" t="s">
        <v>197</v>
      </c>
      <c r="T176" s="76" t="s">
        <v>197</v>
      </c>
      <c r="U176" s="87" t="s">
        <v>198</v>
      </c>
    </row>
    <row r="177" spans="1:21" ht="15" hidden="1" thickBot="1" x14ac:dyDescent="0.35">
      <c r="A177" s="77" t="s">
        <v>193</v>
      </c>
      <c r="B177" s="78" t="s">
        <v>194</v>
      </c>
      <c r="C177" s="79" t="s">
        <v>195</v>
      </c>
      <c r="D177" s="79" t="s">
        <v>199</v>
      </c>
      <c r="E177" s="80" t="s">
        <v>200</v>
      </c>
      <c r="F177" s="80" t="s">
        <v>201</v>
      </c>
      <c r="G177" s="80" t="s">
        <v>196</v>
      </c>
      <c r="H177" s="81" t="e">
        <f>VLOOKUP(Budapest!#REF!,Budapest!#REF!,13,FALSE)</f>
        <v>#REF!</v>
      </c>
      <c r="I177" s="81" t="e">
        <f>VLOOKUP(Budapest!#REF!,Budapest!#REF!,4,FALSE)</f>
        <v>#REF!</v>
      </c>
      <c r="J177" s="81">
        <v>2</v>
      </c>
      <c r="K177" s="110">
        <f>WEEKNUM(Budapest!$A$15,1) - WEEKNUM(E177,1) +1</f>
        <v>12</v>
      </c>
      <c r="L177" s="82">
        <f>WEEKDAY(Budapest!$A$15,2)</f>
        <v>6</v>
      </c>
      <c r="M177" s="82" t="e">
        <f>LEFT(Budapest!#REF!,5)</f>
        <v>#REF!</v>
      </c>
      <c r="N177" s="82" t="e">
        <f>RIGHT(Budapest!#REF!,5)</f>
        <v>#REF!</v>
      </c>
      <c r="O177" s="81" t="e">
        <f>VLOOKUP(Budapest!#REF!,Budapest!#REF!,15,FALSE) &amp; "{" &amp; VLOOKUP(Budapest!#REF!,Budapest!#REF!,13,FALSE) &amp; "}"</f>
        <v>#REF!</v>
      </c>
      <c r="P177" s="81" t="e">
        <f>"KTK-" &amp; Budapest!#REF!</f>
        <v>#REF!</v>
      </c>
      <c r="Q177" s="79"/>
      <c r="R177" s="79" t="s">
        <v>198</v>
      </c>
      <c r="S177" s="79" t="s">
        <v>197</v>
      </c>
      <c r="T177" s="83" t="s">
        <v>197</v>
      </c>
      <c r="U177" s="87" t="s">
        <v>198</v>
      </c>
    </row>
    <row r="178" spans="1:21" x14ac:dyDescent="0.3">
      <c r="A178" s="63" t="s">
        <v>193</v>
      </c>
      <c r="B178" s="64" t="s">
        <v>194</v>
      </c>
      <c r="C178" s="65" t="s">
        <v>195</v>
      </c>
      <c r="D178" s="66" t="s">
        <v>199</v>
      </c>
      <c r="E178" s="68" t="s">
        <v>200</v>
      </c>
      <c r="F178" s="68" t="s">
        <v>201</v>
      </c>
      <c r="G178" s="68" t="s">
        <v>196</v>
      </c>
      <c r="H178" s="69" t="e">
        <f>VLOOKUP(Budapest!$B$16,Budapest!#REF!,13,FALSE)</f>
        <v>#REF!</v>
      </c>
      <c r="I178" s="69" t="e">
        <f>VLOOKUP(Budapest!$B$16,Budapest!#REF!,4,FALSE)</f>
        <v>#REF!</v>
      </c>
      <c r="J178" s="69">
        <v>2</v>
      </c>
      <c r="K178" s="108">
        <f>WEEKNUM(Budapest!$A$16,1) - WEEKNUM(E178,1) +1</f>
        <v>13</v>
      </c>
      <c r="L178" s="70">
        <f>WEEKDAY(Budapest!$A$16,2)</f>
        <v>6</v>
      </c>
      <c r="M178" s="70" t="str">
        <f>LEFT(Budapest!$B$5,5)</f>
        <v>09:00</v>
      </c>
      <c r="N178" s="70" t="str">
        <f>RIGHT(Budapest!$B$5,5)</f>
        <v>10:15</v>
      </c>
      <c r="O178" s="71" t="e">
        <f>VLOOKUP(Budapest!$B$16,Budapest!#REF!,15,FALSE) &amp; "{" &amp; VLOOKUP(Budapest!$B$16,Budapest!#REF!,13,FALSE) &amp; "}"</f>
        <v>#REF!</v>
      </c>
      <c r="P178" s="69" t="str">
        <f>"KTK-" &amp; Budapest!$C$16</f>
        <v>KTK-</v>
      </c>
      <c r="Q178" s="65"/>
      <c r="R178" s="65" t="s">
        <v>198</v>
      </c>
      <c r="S178" s="65" t="s">
        <v>197</v>
      </c>
      <c r="T178" s="72" t="s">
        <v>197</v>
      </c>
      <c r="U178" s="87" t="s">
        <v>198</v>
      </c>
    </row>
    <row r="179" spans="1:21" x14ac:dyDescent="0.3">
      <c r="A179" s="73" t="s">
        <v>193</v>
      </c>
      <c r="B179" s="74" t="s">
        <v>194</v>
      </c>
      <c r="C179" s="66" t="s">
        <v>195</v>
      </c>
      <c r="D179" s="66" t="s">
        <v>199</v>
      </c>
      <c r="E179" s="67" t="s">
        <v>200</v>
      </c>
      <c r="F179" s="67" t="s">
        <v>201</v>
      </c>
      <c r="G179" s="67" t="s">
        <v>196</v>
      </c>
      <c r="H179" s="71" t="e">
        <f>VLOOKUP(Budapest!$D$16,Budapest!#REF!,13,FALSE)</f>
        <v>#REF!</v>
      </c>
      <c r="I179" s="71" t="e">
        <f>VLOOKUP(Budapest!$D$16,Budapest!#REF!,4,FALSE)</f>
        <v>#REF!</v>
      </c>
      <c r="J179" s="71">
        <v>2</v>
      </c>
      <c r="K179" s="109">
        <f>WEEKNUM(Budapest!$A$16,1) - WEEKNUM(E179,1) +1</f>
        <v>13</v>
      </c>
      <c r="L179" s="75">
        <f>WEEKDAY(Budapest!$A$16,2)</f>
        <v>6</v>
      </c>
      <c r="M179" s="75" t="str">
        <f>LEFT(Budapest!$D$5,5)</f>
        <v>10:30</v>
      </c>
      <c r="N179" s="75" t="str">
        <f>RIGHT(Budapest!$D$5,5)</f>
        <v>11:45</v>
      </c>
      <c r="O179" s="71" t="e">
        <f>VLOOKUP(Budapest!$D$16,Budapest!#REF!,15,FALSE) &amp; "{" &amp; VLOOKUP(Budapest!$D$16,Budapest!#REF!,13,FALSE) &amp; "}"</f>
        <v>#REF!</v>
      </c>
      <c r="P179" s="71" t="str">
        <f>"KTK-" &amp; Budapest!$E$16</f>
        <v>KTK-</v>
      </c>
      <c r="Q179" s="66"/>
      <c r="R179" s="66" t="s">
        <v>198</v>
      </c>
      <c r="S179" s="66" t="s">
        <v>197</v>
      </c>
      <c r="T179" s="76" t="s">
        <v>197</v>
      </c>
      <c r="U179" s="87" t="s">
        <v>198</v>
      </c>
    </row>
    <row r="180" spans="1:21" x14ac:dyDescent="0.3">
      <c r="A180" s="73" t="s">
        <v>193</v>
      </c>
      <c r="B180" s="74" t="s">
        <v>194</v>
      </c>
      <c r="C180" s="66" t="s">
        <v>195</v>
      </c>
      <c r="D180" s="66" t="s">
        <v>199</v>
      </c>
      <c r="E180" s="67" t="s">
        <v>200</v>
      </c>
      <c r="F180" s="67" t="s">
        <v>201</v>
      </c>
      <c r="G180" s="67" t="s">
        <v>196</v>
      </c>
      <c r="H180" s="71" t="e">
        <f>VLOOKUP(Budapest!$F$16,Budapest!#REF!,13,FALSE)</f>
        <v>#REF!</v>
      </c>
      <c r="I180" s="71" t="e">
        <f>VLOOKUP(Budapest!$F$16,Budapest!#REF!,4,FALSE)</f>
        <v>#REF!</v>
      </c>
      <c r="J180" s="71">
        <v>2</v>
      </c>
      <c r="K180" s="109">
        <f>WEEKNUM(Budapest!$A$16,1) - WEEKNUM(E180,1) +1</f>
        <v>13</v>
      </c>
      <c r="L180" s="75">
        <f>WEEKDAY(Budapest!$A$16,2)</f>
        <v>6</v>
      </c>
      <c r="M180" s="75" t="str">
        <f>LEFT(Budapest!$F$5,5)</f>
        <v>12:30</v>
      </c>
      <c r="N180" s="75" t="str">
        <f>RIGHT(Budapest!$F$5,5)</f>
        <v>13:45</v>
      </c>
      <c r="O180" s="71" t="e">
        <f>VLOOKUP(Budapest!$F$16,Budapest!#REF!,15,FALSE) &amp; "{" &amp; VLOOKUP(Budapest!$F$16,Budapest!#REF!,13,FALSE) &amp; "}"</f>
        <v>#REF!</v>
      </c>
      <c r="P180" s="71" t="str">
        <f>"KTK-" &amp; Budapest!$G$16</f>
        <v>KTK-</v>
      </c>
      <c r="Q180" s="66"/>
      <c r="R180" s="66" t="s">
        <v>198</v>
      </c>
      <c r="S180" s="66" t="s">
        <v>197</v>
      </c>
      <c r="T180" s="76" t="s">
        <v>197</v>
      </c>
      <c r="U180" s="87" t="s">
        <v>198</v>
      </c>
    </row>
    <row r="181" spans="1:21" x14ac:dyDescent="0.3">
      <c r="A181" s="73" t="s">
        <v>193</v>
      </c>
      <c r="B181" s="74" t="s">
        <v>194</v>
      </c>
      <c r="C181" s="66" t="s">
        <v>195</v>
      </c>
      <c r="D181" s="66" t="s">
        <v>199</v>
      </c>
      <c r="E181" s="67" t="s">
        <v>200</v>
      </c>
      <c r="F181" s="67" t="s">
        <v>201</v>
      </c>
      <c r="G181" s="67" t="s">
        <v>196</v>
      </c>
      <c r="H181" s="71" t="e">
        <f>VLOOKUP(Budapest!$H$16,Budapest!#REF!,13,FALSE)</f>
        <v>#REF!</v>
      </c>
      <c r="I181" s="71" t="e">
        <f>VLOOKUP(Budapest!$H$16,Budapest!#REF!,4,FALSE)</f>
        <v>#REF!</v>
      </c>
      <c r="J181" s="71">
        <v>2</v>
      </c>
      <c r="K181" s="109">
        <f>WEEKNUM(Budapest!$A$16,1) - WEEKNUM(E181,1) +1</f>
        <v>13</v>
      </c>
      <c r="L181" s="75">
        <f>WEEKDAY(Budapest!$A$16,2)</f>
        <v>6</v>
      </c>
      <c r="M181" s="75" t="str">
        <f>LEFT(Budapest!$H$5,5)</f>
        <v>14:00</v>
      </c>
      <c r="N181" s="75" t="str">
        <f>RIGHT(Budapest!$H$5,5)</f>
        <v>15:15</v>
      </c>
      <c r="O181" s="71" t="e">
        <f>VLOOKUP(Budapest!$H$16,Budapest!#REF!,15,FALSE) &amp; "{" &amp; VLOOKUP(Budapest!$H$16,Budapest!#REF!,13,FALSE) &amp; "}"</f>
        <v>#REF!</v>
      </c>
      <c r="P181" s="71" t="str">
        <f>"KTK-" &amp; Budapest!$I$16</f>
        <v>KTK-</v>
      </c>
      <c r="Q181" s="66"/>
      <c r="R181" s="66" t="s">
        <v>198</v>
      </c>
      <c r="S181" s="66" t="s">
        <v>197</v>
      </c>
      <c r="T181" s="76" t="s">
        <v>197</v>
      </c>
      <c r="U181" s="87" t="s">
        <v>198</v>
      </c>
    </row>
    <row r="182" spans="1:21" x14ac:dyDescent="0.3">
      <c r="A182" s="73" t="s">
        <v>193</v>
      </c>
      <c r="B182" s="74" t="s">
        <v>194</v>
      </c>
      <c r="C182" s="66" t="s">
        <v>195</v>
      </c>
      <c r="D182" s="66" t="s">
        <v>199</v>
      </c>
      <c r="E182" s="67" t="s">
        <v>200</v>
      </c>
      <c r="F182" s="67" t="s">
        <v>201</v>
      </c>
      <c r="G182" s="67" t="s">
        <v>196</v>
      </c>
      <c r="H182" s="71" t="e">
        <f>VLOOKUP(Budapest!$J$16,Budapest!#REF!,13,FALSE)</f>
        <v>#REF!</v>
      </c>
      <c r="I182" s="71" t="e">
        <f>VLOOKUP(Budapest!$J$16,Budapest!#REF!,4,FALSE)</f>
        <v>#REF!</v>
      </c>
      <c r="J182" s="71">
        <v>2</v>
      </c>
      <c r="K182" s="109">
        <f>WEEKNUM(Budapest!$A$16,1) - WEEKNUM(E182,1) +1</f>
        <v>13</v>
      </c>
      <c r="L182" s="75">
        <f>WEEKDAY(Budapest!$A$16,2)</f>
        <v>6</v>
      </c>
      <c r="M182" s="75" t="str">
        <f>LEFT(Budapest!$J$5,5)</f>
        <v>15:30</v>
      </c>
      <c r="N182" s="75" t="str">
        <f>RIGHT(Budapest!$J$5,5)</f>
        <v>16:45</v>
      </c>
      <c r="O182" s="71" t="e">
        <f>VLOOKUP(Budapest!$J$16,Budapest!#REF!,15,FALSE) &amp; "{" &amp; VLOOKUP(Budapest!$J$16,Budapest!#REF!,13,FALSE) &amp; "}"</f>
        <v>#REF!</v>
      </c>
      <c r="P182" s="71" t="str">
        <f>"KTK-" &amp; Budapest!$K$16</f>
        <v>KTK-</v>
      </c>
      <c r="Q182" s="66"/>
      <c r="R182" s="66" t="s">
        <v>198</v>
      </c>
      <c r="S182" s="66" t="s">
        <v>197</v>
      </c>
      <c r="T182" s="76" t="s">
        <v>197</v>
      </c>
      <c r="U182" s="87" t="s">
        <v>198</v>
      </c>
    </row>
    <row r="183" spans="1:21" hidden="1" x14ac:dyDescent="0.3">
      <c r="A183" s="73" t="s">
        <v>193</v>
      </c>
      <c r="B183" s="74" t="s">
        <v>194</v>
      </c>
      <c r="C183" s="66" t="s">
        <v>195</v>
      </c>
      <c r="D183" s="66" t="s">
        <v>199</v>
      </c>
      <c r="E183" s="67" t="s">
        <v>200</v>
      </c>
      <c r="F183" s="67" t="s">
        <v>201</v>
      </c>
      <c r="G183" s="67" t="s">
        <v>196</v>
      </c>
      <c r="H183" s="71" t="e">
        <f>VLOOKUP(Budapest!$L$16,Budapest!#REF!,13,FALSE)</f>
        <v>#REF!</v>
      </c>
      <c r="I183" s="71" t="e">
        <f>VLOOKUP(Budapest!$L$16,Budapest!#REF!,4,FALSE)</f>
        <v>#REF!</v>
      </c>
      <c r="J183" s="71">
        <v>2</v>
      </c>
      <c r="K183" s="109">
        <f>WEEKNUM(Budapest!$A$16,1) - WEEKNUM(E183,1) +1</f>
        <v>13</v>
      </c>
      <c r="L183" s="75">
        <f>WEEKDAY(Budapest!$A$16,2)</f>
        <v>6</v>
      </c>
      <c r="M183" s="75" t="str">
        <f>LEFT(Budapest!$L$5,5)</f>
        <v>17:00</v>
      </c>
      <c r="N183" s="75" t="str">
        <f>RIGHT(Budapest!$L$5,5)</f>
        <v>18:15</v>
      </c>
      <c r="O183" s="71" t="e">
        <f>VLOOKUP(Budapest!$L$16,Budapest!#REF!,15,FALSE) &amp; "{" &amp; VLOOKUP(Budapest!$L$16,Budapest!#REF!,13,FALSE) &amp; "}"</f>
        <v>#REF!</v>
      </c>
      <c r="P183" s="71" t="str">
        <f>"KTK-" &amp; Budapest!$M$16</f>
        <v>KTK-</v>
      </c>
      <c r="Q183" s="66"/>
      <c r="R183" s="66" t="s">
        <v>198</v>
      </c>
      <c r="S183" s="66" t="s">
        <v>197</v>
      </c>
      <c r="T183" s="76" t="s">
        <v>197</v>
      </c>
      <c r="U183" s="87" t="s">
        <v>198</v>
      </c>
    </row>
    <row r="184" spans="1:21" hidden="1" x14ac:dyDescent="0.3">
      <c r="A184" s="73" t="s">
        <v>193</v>
      </c>
      <c r="B184" s="74" t="s">
        <v>194</v>
      </c>
      <c r="C184" s="66" t="s">
        <v>195</v>
      </c>
      <c r="D184" s="66" t="s">
        <v>199</v>
      </c>
      <c r="E184" s="67" t="s">
        <v>200</v>
      </c>
      <c r="F184" s="67" t="s">
        <v>201</v>
      </c>
      <c r="G184" s="67" t="s">
        <v>196</v>
      </c>
      <c r="H184" s="71" t="e">
        <f>VLOOKUP(Budapest!$N$16,Budapest!#REF!,13,FALSE)</f>
        <v>#REF!</v>
      </c>
      <c r="I184" s="71" t="e">
        <f>VLOOKUP(Budapest!$N$16,Budapest!#REF!,4,FALSE)</f>
        <v>#REF!</v>
      </c>
      <c r="J184" s="71">
        <v>2</v>
      </c>
      <c r="K184" s="109">
        <f>WEEKNUM(Budapest!$A$16,1) - WEEKNUM(E184,1) +1</f>
        <v>13</v>
      </c>
      <c r="L184" s="75">
        <f>WEEKDAY(Budapest!$A$16,2)</f>
        <v>6</v>
      </c>
      <c r="M184" s="75" t="str">
        <f>LEFT(Budapest!$N$5,5)</f>
        <v/>
      </c>
      <c r="N184" s="75" t="str">
        <f>RIGHT(Budapest!$N$5,5)</f>
        <v/>
      </c>
      <c r="O184" s="71" t="e">
        <f>VLOOKUP(Budapest!$N$16,Budapest!#REF!,15,FALSE) &amp; "{" &amp; VLOOKUP(Budapest!$N$16,Budapest!#REF!,13,FALSE) &amp; "}"</f>
        <v>#REF!</v>
      </c>
      <c r="P184" s="71" t="str">
        <f>"KTK-" &amp; Budapest!$O$16</f>
        <v>KTK-</v>
      </c>
      <c r="Q184" s="66"/>
      <c r="R184" s="66" t="s">
        <v>198</v>
      </c>
      <c r="S184" s="66" t="s">
        <v>197</v>
      </c>
      <c r="T184" s="76" t="s">
        <v>197</v>
      </c>
      <c r="U184" s="87" t="s">
        <v>198</v>
      </c>
    </row>
    <row r="185" spans="1:21" ht="15" hidden="1" thickBot="1" x14ac:dyDescent="0.35">
      <c r="A185" s="77" t="s">
        <v>193</v>
      </c>
      <c r="B185" s="78" t="s">
        <v>194</v>
      </c>
      <c r="C185" s="79" t="s">
        <v>195</v>
      </c>
      <c r="D185" s="79" t="s">
        <v>199</v>
      </c>
      <c r="E185" s="80" t="s">
        <v>200</v>
      </c>
      <c r="F185" s="80" t="s">
        <v>201</v>
      </c>
      <c r="G185" s="80" t="s">
        <v>196</v>
      </c>
      <c r="H185" s="81" t="e">
        <f>VLOOKUP(Budapest!#REF!,Budapest!#REF!,13,FALSE)</f>
        <v>#REF!</v>
      </c>
      <c r="I185" s="81" t="e">
        <f>VLOOKUP(Budapest!#REF!,Budapest!#REF!,4,FALSE)</f>
        <v>#REF!</v>
      </c>
      <c r="J185" s="81">
        <v>2</v>
      </c>
      <c r="K185" s="110">
        <f>WEEKNUM(Budapest!$A$16,1) - WEEKNUM(E185,1) +1</f>
        <v>13</v>
      </c>
      <c r="L185" s="82">
        <f>WEEKDAY(Budapest!$A$16,2)</f>
        <v>6</v>
      </c>
      <c r="M185" s="82" t="e">
        <f>LEFT(Budapest!#REF!,5)</f>
        <v>#REF!</v>
      </c>
      <c r="N185" s="82" t="e">
        <f>RIGHT(Budapest!#REF!,5)</f>
        <v>#REF!</v>
      </c>
      <c r="O185" s="81" t="e">
        <f>VLOOKUP(Budapest!#REF!,Budapest!#REF!,15,FALSE) &amp; "{" &amp; VLOOKUP(Budapest!#REF!,Budapest!#REF!,13,FALSE) &amp; "}"</f>
        <v>#REF!</v>
      </c>
      <c r="P185" s="81" t="e">
        <f>"KTK-" &amp; Budapest!#REF!</f>
        <v>#REF!</v>
      </c>
      <c r="Q185" s="79"/>
      <c r="R185" s="79" t="s">
        <v>198</v>
      </c>
      <c r="S185" s="79" t="s">
        <v>197</v>
      </c>
      <c r="T185" s="83" t="s">
        <v>197</v>
      </c>
      <c r="U185" s="87" t="s">
        <v>198</v>
      </c>
    </row>
  </sheetData>
  <autoFilter ref="A1:T185" xr:uid="{00000000-0009-0000-0000-000006000000}">
    <filterColumn colId="7">
      <filters>
        <filter val="KTK-coagy1SL-B"/>
        <filter val="KTK-coagy1SL-P"/>
        <filter val="KTK-coalapSL-B"/>
        <filter val="KTK-coalapSL-P"/>
        <filter val="KTK-cokof1SL-B"/>
        <filter val="KTK-cokof1SL-P"/>
        <filter val="KTK-comom1SL-B"/>
        <filter val="KTK-comom1SL-P"/>
        <filter val="KTK-comom2SL-B"/>
        <filter val="KTK-comom2SL-P"/>
        <filter val="KTK-ercofeSL-B"/>
        <filter val="KTK-ercofeSL-P"/>
        <filter val="KTK-szefejSL-B"/>
        <filter val="KTK-szefejSL-P"/>
        <filter val="KTK-szekomSL-B"/>
        <filter val="KTK-szekomSL-P"/>
        <filter val="KTK-szervfSL"/>
      </filters>
    </filterColumn>
  </autoFilter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D98D780DFD7FE4FA7CDF1553D975793" ma:contentTypeVersion="9" ma:contentTypeDescription="Új dokumentum létrehozása." ma:contentTypeScope="" ma:versionID="fcbc927b5606d9c66b6dda2f4697c9fc">
  <xsd:schema xmlns:xsd="http://www.w3.org/2001/XMLSchema" xmlns:xs="http://www.w3.org/2001/XMLSchema" xmlns:p="http://schemas.microsoft.com/office/2006/metadata/properties" xmlns:ns2="3b525cec-5c7e-469c-8629-105bbe11cce9" xmlns:ns3="914c40cc-c2a2-46e7-b1a0-ca0da5792a6a" targetNamespace="http://schemas.microsoft.com/office/2006/metadata/properties" ma:root="true" ma:fieldsID="419aeb877eae841f8f3ece8e47aa21de" ns2:_="" ns3:_="">
    <xsd:import namespace="3b525cec-5c7e-469c-8629-105bbe11cce9"/>
    <xsd:import namespace="914c40cc-c2a2-46e7-b1a0-ca0da5792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inkek" minOccurs="0"/>
                <xsd:element ref="ns2:Hivatkoz_x00e1_s" minOccurs="0"/>
                <xsd:element ref="ns2:Link2" minOccurs="0"/>
                <xsd:element ref="ns2:Link3" minOccurs="0"/>
                <xsd:element ref="ns2:Link4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25cec-5c7e-469c-8629-105bbe11cc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inkek" ma:index="10" nillable="true" ma:displayName="További linkek" ma:format="Dropdown" ma:internalName="Linkek">
      <xsd:simpleType>
        <xsd:restriction base="dms:Note">
          <xsd:maxLength value="255"/>
        </xsd:restriction>
      </xsd:simpleType>
    </xsd:element>
    <xsd:element name="Hivatkoz_x00e1_s" ma:index="11" nillable="true" ma:displayName="Link1" ma:format="Hyperlink" ma:internalName="Hivatkoz_x00e1_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nk2" ma:index="12" nillable="true" ma:displayName="Link2" ma:format="Hyperlink" ma:internalName="Link2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nk3" ma:index="13" nillable="true" ma:displayName="Link3" ma:format="Hyperlink" ma:internalName="Link3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nk4" ma:index="14" nillable="true" ma:displayName="Link4" ma:format="Hyperlink" ma:internalName="Link4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4c40cc-c2a2-46e7-b1a0-ca0da5792a6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ek xmlns="3b525cec-5c7e-469c-8629-105bbe11cce9" xsi:nil="true"/>
    <Hivatkoz_x00e1_s xmlns="3b525cec-5c7e-469c-8629-105bbe11cce9">
      <Url xsi:nil="true"/>
      <Description xsi:nil="true"/>
    </Hivatkoz_x00e1_s>
    <Link3 xmlns="3b525cec-5c7e-469c-8629-105bbe11cce9">
      <Url xsi:nil="true"/>
      <Description xsi:nil="true"/>
    </Link3>
    <Link2 xmlns="3b525cec-5c7e-469c-8629-105bbe11cce9">
      <Url xsi:nil="true"/>
      <Description xsi:nil="true"/>
    </Link2>
    <Link4 xmlns="3b525cec-5c7e-469c-8629-105bbe11cce9">
      <Url xsi:nil="true"/>
      <Description xsi:nil="true"/>
    </Link4>
    <SharedWithUsers xmlns="914c40cc-c2a2-46e7-b1a0-ca0da5792a6a">
      <UserInfo>
        <DisplayName>Nagy Norbert Péter</DisplayName>
        <AccountId>209</AccountId>
        <AccountType/>
      </UserInfo>
      <UserInfo>
        <DisplayName>Gyarmatiné Dr. Bányai Edit</DisplayName>
        <AccountId>576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EC9187E-5CA5-4D47-A18E-B1A991253B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1FB0DB-750D-449F-97E1-9B3AC22ABC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525cec-5c7e-469c-8629-105bbe11cce9"/>
    <ds:schemaRef ds:uri="914c40cc-c2a2-46e7-b1a0-ca0da5792a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4DC953-288F-4F23-8FC4-55D54E4E3FB8}">
  <ds:schemaRefs>
    <ds:schemaRef ds:uri="http://schemas.microsoft.com/office/2006/metadata/properties"/>
    <ds:schemaRef ds:uri="http://schemas.microsoft.com/office/infopath/2007/PartnerControls"/>
    <ds:schemaRef ds:uri="3b525cec-5c7e-469c-8629-105bbe11cce9"/>
    <ds:schemaRef ds:uri="914c40cc-c2a2-46e7-b1a0-ca0da5792a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Pécs</vt:lpstr>
      <vt:lpstr>Pécs 2.</vt:lpstr>
      <vt:lpstr>Pécs 3.</vt:lpstr>
      <vt:lpstr>Budapest</vt:lpstr>
      <vt:lpstr>Budapest 2.</vt:lpstr>
      <vt:lpstr>Vizsgarend</vt:lpstr>
      <vt:lpstr>IMPORT</vt:lpstr>
      <vt:lpstr>Budapest!Nyomtatási_terület</vt:lpstr>
      <vt:lpstr>'Budapest 2.'!Nyomtatási_terület</vt:lpstr>
      <vt:lpstr>Pécs!Nyomtatási_terület</vt:lpstr>
      <vt:lpstr>'Pécs 2.'!Nyomtatási_terület</vt:lpstr>
      <vt:lpstr>'Pécs 3.'!Nyomtatási_terület</vt:lpstr>
      <vt:lpstr>Vizsgarend!Nyomtatási_terület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 Tamás</dc:creator>
  <cp:keywords/>
  <dc:description/>
  <cp:lastModifiedBy>Dr. Venczel-Szakó Tímea</cp:lastModifiedBy>
  <cp:revision/>
  <dcterms:created xsi:type="dcterms:W3CDTF">2014-06-26T19:40:06Z</dcterms:created>
  <dcterms:modified xsi:type="dcterms:W3CDTF">2024-01-10T18:32:23Z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0x0101009D98D780DFD7FE4FA7CDF1553D975793</vt:lpwstr>
  </property>
</Properties>
</file>