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Pécsi Tudományegyetem\Megosztott\"/>
    </mc:Choice>
  </mc:AlternateContent>
  <bookViews>
    <workbookView xWindow="0" yWindow="0" windowWidth="28800" windowHeight="11685" tabRatio="794" activeTab="7"/>
  </bookViews>
  <sheets>
    <sheet name="I. évfolyam" sheetId="1" r:id="rId1"/>
    <sheet name="II. EE" sheetId="25" r:id="rId2"/>
    <sheet name="II. GM" sheetId="19" r:id="rId3"/>
    <sheet name="II. PSZ" sheetId="20" r:id="rId4"/>
    <sheet name="III. EE " sheetId="26" state="hidden" r:id="rId5"/>
    <sheet name="III. GM" sheetId="21" r:id="rId6"/>
    <sheet name="III. PSZ" sheetId="22" r:id="rId7"/>
    <sheet name="Vizsgarend" sheetId="23" r:id="rId8"/>
    <sheet name="IMPORT" sheetId="10" state="hidden" r:id="rId9"/>
  </sheets>
  <definedNames>
    <definedName name="_xlnm._FilterDatabase" localSheetId="8" hidden="1">IMPORT!$A$1:$T$361</definedName>
    <definedName name="_xlnm.Print_Area" localSheetId="0">'I. évfolyam'!$A$1:$R$33</definedName>
    <definedName name="_xlnm.Print_Area" localSheetId="1">'II. EE'!$A$1:$R$31</definedName>
    <definedName name="_xlnm.Print_Area" localSheetId="2">'II. GM'!$A$1:$R$32</definedName>
    <definedName name="_xlnm.Print_Area" localSheetId="3">'II. PSZ'!$A$1:$R$32</definedName>
    <definedName name="_xlnm.Print_Area" localSheetId="4">'III. EE '!$A$1:$R$32</definedName>
    <definedName name="_xlnm.Print_Area" localSheetId="5">'III. GM'!$A$1:$R$32</definedName>
    <definedName name="_xlnm.Print_Area" localSheetId="6">'III. PSZ'!$A$1:$R$31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23" l="1"/>
  <c r="C30" i="23"/>
  <c r="B30" i="23"/>
  <c r="P259" i="10"/>
  <c r="O259" i="10"/>
  <c r="I259" i="10"/>
  <c r="H259" i="10"/>
  <c r="O220" i="10"/>
  <c r="I220" i="10"/>
  <c r="H220" i="10"/>
  <c r="T13" i="21"/>
  <c r="T13" i="22"/>
  <c r="T27" i="26"/>
  <c r="T26" i="26"/>
  <c r="T25" i="26"/>
  <c r="T24" i="26"/>
  <c r="T23" i="26"/>
  <c r="T22" i="26"/>
  <c r="T21" i="26"/>
  <c r="T20" i="26"/>
  <c r="T19" i="26"/>
  <c r="T12" i="26"/>
  <c r="T11" i="26"/>
  <c r="T10" i="26"/>
  <c r="T9" i="26"/>
  <c r="T8" i="26"/>
  <c r="T26" i="25"/>
  <c r="T25" i="25"/>
  <c r="T24" i="25"/>
  <c r="T23" i="25"/>
  <c r="T22" i="25"/>
  <c r="T21" i="25"/>
  <c r="T20" i="25"/>
  <c r="T19" i="25"/>
  <c r="T18" i="25"/>
  <c r="T13" i="25"/>
  <c r="T12" i="25"/>
  <c r="T11" i="25"/>
  <c r="T10" i="25"/>
  <c r="T9" i="25"/>
  <c r="T8" i="25"/>
  <c r="E9" i="23"/>
  <c r="C9" i="23"/>
  <c r="B9" i="23"/>
  <c r="E17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6" i="23"/>
  <c r="E15" i="23"/>
  <c r="E14" i="23"/>
  <c r="E13" i="23"/>
  <c r="E12" i="23"/>
  <c r="E11" i="23"/>
  <c r="E8" i="23"/>
  <c r="E7" i="23"/>
  <c r="E6" i="23"/>
  <c r="E5" i="23"/>
  <c r="E4" i="23"/>
  <c r="E3" i="23"/>
  <c r="I303" i="10"/>
  <c r="H303" i="10"/>
  <c r="C17" i="23"/>
  <c r="B17" i="23"/>
  <c r="B26" i="23"/>
  <c r="B27" i="23"/>
  <c r="B28" i="23"/>
  <c r="B29" i="23"/>
  <c r="B25" i="23"/>
  <c r="B20" i="23"/>
  <c r="B21" i="23"/>
  <c r="B22" i="23"/>
  <c r="B23" i="23"/>
  <c r="B24" i="23"/>
  <c r="B19" i="23"/>
  <c r="C19" i="23"/>
  <c r="C20" i="23"/>
  <c r="C21" i="23"/>
  <c r="C22" i="23"/>
  <c r="C23" i="23"/>
  <c r="C25" i="23"/>
  <c r="B12" i="23"/>
  <c r="B13" i="23"/>
  <c r="B14" i="23"/>
  <c r="B15" i="23"/>
  <c r="B16" i="23"/>
  <c r="B11" i="23"/>
  <c r="B7" i="23"/>
  <c r="B6" i="23"/>
  <c r="B5" i="23"/>
  <c r="B4" i="23"/>
  <c r="B3" i="23"/>
  <c r="B8" i="23"/>
  <c r="C3" i="23"/>
  <c r="C4" i="23"/>
  <c r="C5" i="23"/>
  <c r="C6" i="23"/>
  <c r="C7" i="23"/>
  <c r="C8" i="23"/>
  <c r="L28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M218" i="10"/>
  <c r="K355" i="10"/>
  <c r="K356" i="10"/>
  <c r="K357" i="10"/>
  <c r="K358" i="10"/>
  <c r="K359" i="10"/>
  <c r="K360" i="10"/>
  <c r="K361" i="10"/>
  <c r="K354" i="10"/>
  <c r="K347" i="10"/>
  <c r="K348" i="10"/>
  <c r="K349" i="10"/>
  <c r="K350" i="10"/>
  <c r="K351" i="10"/>
  <c r="K352" i="10"/>
  <c r="K353" i="10"/>
  <c r="K346" i="10"/>
  <c r="K339" i="10"/>
  <c r="K340" i="10"/>
  <c r="K341" i="10"/>
  <c r="K342" i="10"/>
  <c r="K343" i="10"/>
  <c r="K344" i="10"/>
  <c r="K345" i="10"/>
  <c r="K338" i="10"/>
  <c r="K331" i="10"/>
  <c r="K332" i="10"/>
  <c r="K333" i="10"/>
  <c r="K334" i="10"/>
  <c r="K335" i="10"/>
  <c r="K336" i="10"/>
  <c r="K337" i="10"/>
  <c r="K330" i="10"/>
  <c r="K323" i="10"/>
  <c r="K324" i="10"/>
  <c r="K325" i="10"/>
  <c r="K326" i="10"/>
  <c r="K327" i="10"/>
  <c r="K328" i="10"/>
  <c r="K329" i="10"/>
  <c r="K322" i="10"/>
  <c r="K315" i="10"/>
  <c r="K316" i="10"/>
  <c r="K317" i="10"/>
  <c r="K318" i="10"/>
  <c r="K319" i="10"/>
  <c r="K320" i="10"/>
  <c r="K321" i="10"/>
  <c r="K314" i="10"/>
  <c r="K307" i="10"/>
  <c r="K308" i="10"/>
  <c r="K309" i="10"/>
  <c r="K310" i="10"/>
  <c r="K311" i="10"/>
  <c r="K312" i="10"/>
  <c r="K313" i="10"/>
  <c r="K306" i="10"/>
  <c r="K299" i="10"/>
  <c r="K300" i="10"/>
  <c r="K301" i="10"/>
  <c r="K302" i="10"/>
  <c r="K303" i="10"/>
  <c r="K304" i="10"/>
  <c r="K305" i="10"/>
  <c r="K298" i="10"/>
  <c r="K291" i="10"/>
  <c r="K292" i="10"/>
  <c r="K293" i="10"/>
  <c r="K294" i="10"/>
  <c r="K295" i="10"/>
  <c r="K296" i="10"/>
  <c r="K297" i="10"/>
  <c r="K290" i="10"/>
  <c r="K283" i="10"/>
  <c r="K284" i="10"/>
  <c r="K285" i="10"/>
  <c r="K286" i="10"/>
  <c r="K287" i="10"/>
  <c r="K288" i="10"/>
  <c r="K289" i="10"/>
  <c r="K282" i="10"/>
  <c r="K275" i="10"/>
  <c r="K276" i="10"/>
  <c r="K277" i="10"/>
  <c r="K278" i="10"/>
  <c r="K279" i="10"/>
  <c r="K280" i="10"/>
  <c r="K281" i="10"/>
  <c r="K274" i="10"/>
  <c r="K267" i="10"/>
  <c r="K268" i="10"/>
  <c r="K269" i="10"/>
  <c r="K270" i="10"/>
  <c r="K271" i="10"/>
  <c r="K272" i="10"/>
  <c r="K273" i="10"/>
  <c r="K266" i="10"/>
  <c r="K259" i="10"/>
  <c r="K260" i="10"/>
  <c r="K261" i="10"/>
  <c r="K262" i="10"/>
  <c r="K263" i="10"/>
  <c r="K264" i="10"/>
  <c r="K265" i="10"/>
  <c r="K258" i="10"/>
  <c r="K251" i="10"/>
  <c r="K252" i="10"/>
  <c r="K253" i="10"/>
  <c r="K254" i="10"/>
  <c r="K255" i="10"/>
  <c r="K256" i="10"/>
  <c r="K257" i="10"/>
  <c r="K250" i="10"/>
  <c r="K243" i="10"/>
  <c r="K244" i="10"/>
  <c r="K245" i="10"/>
  <c r="K246" i="10"/>
  <c r="K247" i="10"/>
  <c r="K248" i="10"/>
  <c r="K249" i="10"/>
  <c r="K242" i="10"/>
  <c r="K235" i="10"/>
  <c r="K236" i="10"/>
  <c r="K237" i="10"/>
  <c r="K238" i="10"/>
  <c r="K239" i="10"/>
  <c r="K240" i="10"/>
  <c r="K241" i="10"/>
  <c r="K234" i="10"/>
  <c r="K227" i="10"/>
  <c r="K228" i="10"/>
  <c r="K229" i="10"/>
  <c r="K230" i="10"/>
  <c r="K231" i="10"/>
  <c r="K232" i="10"/>
  <c r="K233" i="10"/>
  <c r="K226" i="10"/>
  <c r="K219" i="10"/>
  <c r="K220" i="10"/>
  <c r="K221" i="10"/>
  <c r="K222" i="10"/>
  <c r="K223" i="10"/>
  <c r="K224" i="10"/>
  <c r="K225" i="10"/>
  <c r="K218" i="10"/>
  <c r="K211" i="10"/>
  <c r="K212" i="10"/>
  <c r="K213" i="10"/>
  <c r="K214" i="10"/>
  <c r="K215" i="10"/>
  <c r="K216" i="10"/>
  <c r="K217" i="10"/>
  <c r="K210" i="10"/>
  <c r="K203" i="10"/>
  <c r="K204" i="10"/>
  <c r="K205" i="10"/>
  <c r="K206" i="10"/>
  <c r="K207" i="10"/>
  <c r="K208" i="10"/>
  <c r="K209" i="10"/>
  <c r="K202" i="10"/>
  <c r="K195" i="10"/>
  <c r="K196" i="10"/>
  <c r="K197" i="10"/>
  <c r="K198" i="10"/>
  <c r="K199" i="10"/>
  <c r="K200" i="10"/>
  <c r="K201" i="10"/>
  <c r="K194" i="10"/>
  <c r="K187" i="10"/>
  <c r="K188" i="10"/>
  <c r="K189" i="10"/>
  <c r="K190" i="10"/>
  <c r="K191" i="10"/>
  <c r="K192" i="10"/>
  <c r="K193" i="10"/>
  <c r="K186" i="10"/>
  <c r="K179" i="10"/>
  <c r="K180" i="10"/>
  <c r="K181" i="10"/>
  <c r="K182" i="10"/>
  <c r="K183" i="10"/>
  <c r="K184" i="10"/>
  <c r="K185" i="10"/>
  <c r="K178" i="10"/>
  <c r="K171" i="10"/>
  <c r="K172" i="10"/>
  <c r="K173" i="10"/>
  <c r="K174" i="10"/>
  <c r="K175" i="10"/>
  <c r="K176" i="10"/>
  <c r="K177" i="10"/>
  <c r="K170" i="10"/>
  <c r="K163" i="10"/>
  <c r="K164" i="10"/>
  <c r="K165" i="10"/>
  <c r="K166" i="10"/>
  <c r="K167" i="10"/>
  <c r="K168" i="10"/>
  <c r="K169" i="10"/>
  <c r="K162" i="10"/>
  <c r="K155" i="10"/>
  <c r="K156" i="10"/>
  <c r="K157" i="10"/>
  <c r="K158" i="10"/>
  <c r="K159" i="10"/>
  <c r="K160" i="10"/>
  <c r="K161" i="10"/>
  <c r="K154" i="10"/>
  <c r="K147" i="10"/>
  <c r="K148" i="10"/>
  <c r="K149" i="10"/>
  <c r="K150" i="10"/>
  <c r="K151" i="10"/>
  <c r="K152" i="10"/>
  <c r="K153" i="10"/>
  <c r="K146" i="10"/>
  <c r="K139" i="10"/>
  <c r="K140" i="10"/>
  <c r="K141" i="10"/>
  <c r="K142" i="10"/>
  <c r="K143" i="10"/>
  <c r="K144" i="10"/>
  <c r="K145" i="10"/>
  <c r="K138" i="10"/>
  <c r="K131" i="10"/>
  <c r="K132" i="10"/>
  <c r="K133" i="10"/>
  <c r="K134" i="10"/>
  <c r="K135" i="10"/>
  <c r="K136" i="10"/>
  <c r="K137" i="10"/>
  <c r="K130" i="10"/>
  <c r="K123" i="10"/>
  <c r="K124" i="10"/>
  <c r="K125" i="10"/>
  <c r="K126" i="10"/>
  <c r="K127" i="10"/>
  <c r="K128" i="10"/>
  <c r="K129" i="10"/>
  <c r="K122" i="10"/>
  <c r="K115" i="10"/>
  <c r="K116" i="10"/>
  <c r="K117" i="10"/>
  <c r="K118" i="10"/>
  <c r="K119" i="10"/>
  <c r="K120" i="10"/>
  <c r="K121" i="10"/>
  <c r="K114" i="10"/>
  <c r="K107" i="10"/>
  <c r="K108" i="10"/>
  <c r="K109" i="10"/>
  <c r="K110" i="10"/>
  <c r="K111" i="10"/>
  <c r="K112" i="10"/>
  <c r="K113" i="10"/>
  <c r="K106" i="10"/>
  <c r="K99" i="10"/>
  <c r="K100" i="10"/>
  <c r="K101" i="10"/>
  <c r="K102" i="10"/>
  <c r="K103" i="10"/>
  <c r="K104" i="10"/>
  <c r="K105" i="10"/>
  <c r="K98" i="10"/>
  <c r="K91" i="10"/>
  <c r="K92" i="10"/>
  <c r="K93" i="10"/>
  <c r="K94" i="10"/>
  <c r="K95" i="10"/>
  <c r="K96" i="10"/>
  <c r="K97" i="10"/>
  <c r="K90" i="10"/>
  <c r="K83" i="10"/>
  <c r="K84" i="10"/>
  <c r="K85" i="10"/>
  <c r="K86" i="10"/>
  <c r="K87" i="10"/>
  <c r="K88" i="10"/>
  <c r="K89" i="10"/>
  <c r="K82" i="10"/>
  <c r="K75" i="10"/>
  <c r="K76" i="10"/>
  <c r="K77" i="10"/>
  <c r="K78" i="10"/>
  <c r="K79" i="10"/>
  <c r="K80" i="10"/>
  <c r="K81" i="10"/>
  <c r="K74" i="10"/>
  <c r="K67" i="10"/>
  <c r="K68" i="10"/>
  <c r="K69" i="10"/>
  <c r="K70" i="10"/>
  <c r="K71" i="10"/>
  <c r="K72" i="10"/>
  <c r="K73" i="10"/>
  <c r="K66" i="10"/>
  <c r="K59" i="10"/>
  <c r="K60" i="10"/>
  <c r="K61" i="10"/>
  <c r="K62" i="10"/>
  <c r="K63" i="10"/>
  <c r="K64" i="10"/>
  <c r="K65" i="10"/>
  <c r="K58" i="10"/>
  <c r="K51" i="10"/>
  <c r="K52" i="10"/>
  <c r="K53" i="10"/>
  <c r="K54" i="10"/>
  <c r="K55" i="10"/>
  <c r="K56" i="10"/>
  <c r="K57" i="10"/>
  <c r="K50" i="10"/>
  <c r="K43" i="10"/>
  <c r="K44" i="10"/>
  <c r="K45" i="10"/>
  <c r="K46" i="10"/>
  <c r="K47" i="10"/>
  <c r="K48" i="10"/>
  <c r="K49" i="10"/>
  <c r="K42" i="10"/>
  <c r="K35" i="10"/>
  <c r="K36" i="10"/>
  <c r="K37" i="10"/>
  <c r="K38" i="10"/>
  <c r="K39" i="10"/>
  <c r="K40" i="10"/>
  <c r="K41" i="10"/>
  <c r="K34" i="10"/>
  <c r="K27" i="10"/>
  <c r="K28" i="10"/>
  <c r="K29" i="10"/>
  <c r="K30" i="10"/>
  <c r="K31" i="10"/>
  <c r="K32" i="10"/>
  <c r="K33" i="10"/>
  <c r="K26" i="10"/>
  <c r="K19" i="10"/>
  <c r="K20" i="10"/>
  <c r="K21" i="10"/>
  <c r="K22" i="10"/>
  <c r="K23" i="10"/>
  <c r="K24" i="10"/>
  <c r="K25" i="10"/>
  <c r="K18" i="10"/>
  <c r="K11" i="10"/>
  <c r="K12" i="10"/>
  <c r="K13" i="10"/>
  <c r="K14" i="10"/>
  <c r="K15" i="10"/>
  <c r="K16" i="10"/>
  <c r="K17" i="10"/>
  <c r="K10" i="10"/>
  <c r="K3" i="10"/>
  <c r="K4" i="10"/>
  <c r="K5" i="10"/>
  <c r="K6" i="10"/>
  <c r="K7" i="10"/>
  <c r="K8" i="10"/>
  <c r="K9" i="10"/>
  <c r="K2" i="10"/>
  <c r="I219" i="10"/>
  <c r="I218" i="10"/>
  <c r="H219" i="10"/>
  <c r="H218" i="10"/>
  <c r="H221" i="10"/>
  <c r="I221" i="10"/>
  <c r="P289" i="10"/>
  <c r="O289" i="10"/>
  <c r="N289" i="10"/>
  <c r="M289" i="10"/>
  <c r="I289" i="10"/>
  <c r="H289" i="10"/>
  <c r="P288" i="10"/>
  <c r="O288" i="10"/>
  <c r="N288" i="10"/>
  <c r="M288" i="10"/>
  <c r="I288" i="10"/>
  <c r="H288" i="10"/>
  <c r="P287" i="10"/>
  <c r="O287" i="10"/>
  <c r="N287" i="10"/>
  <c r="M287" i="10"/>
  <c r="I287" i="10"/>
  <c r="H287" i="10"/>
  <c r="P286" i="10"/>
  <c r="O286" i="10"/>
  <c r="N286" i="10"/>
  <c r="M286" i="10"/>
  <c r="I286" i="10"/>
  <c r="H286" i="10"/>
  <c r="P285" i="10"/>
  <c r="O285" i="10"/>
  <c r="N285" i="10"/>
  <c r="M285" i="10"/>
  <c r="I285" i="10"/>
  <c r="H285" i="10"/>
  <c r="P284" i="10"/>
  <c r="O284" i="10"/>
  <c r="N284" i="10"/>
  <c r="M284" i="10"/>
  <c r="I284" i="10"/>
  <c r="H284" i="10"/>
  <c r="P283" i="10"/>
  <c r="O283" i="10"/>
  <c r="N283" i="10"/>
  <c r="M283" i="10"/>
  <c r="I283" i="10"/>
  <c r="H283" i="10"/>
  <c r="P282" i="10"/>
  <c r="O282" i="10"/>
  <c r="N282" i="10"/>
  <c r="M282" i="10"/>
  <c r="I282" i="10"/>
  <c r="H282" i="10"/>
  <c r="P281" i="10"/>
  <c r="O281" i="10"/>
  <c r="N281" i="10"/>
  <c r="M281" i="10"/>
  <c r="I281" i="10"/>
  <c r="H281" i="10"/>
  <c r="P280" i="10"/>
  <c r="O280" i="10"/>
  <c r="N280" i="10"/>
  <c r="M280" i="10"/>
  <c r="I280" i="10"/>
  <c r="H280" i="10"/>
  <c r="P279" i="10"/>
  <c r="O279" i="10"/>
  <c r="N279" i="10"/>
  <c r="M279" i="10"/>
  <c r="I279" i="10"/>
  <c r="H279" i="10"/>
  <c r="P278" i="10"/>
  <c r="O278" i="10"/>
  <c r="N278" i="10"/>
  <c r="M278" i="10"/>
  <c r="I278" i="10"/>
  <c r="H278" i="10"/>
  <c r="P277" i="10"/>
  <c r="O277" i="10"/>
  <c r="N277" i="10"/>
  <c r="M277" i="10"/>
  <c r="I277" i="10"/>
  <c r="H277" i="10"/>
  <c r="P276" i="10"/>
  <c r="O276" i="10"/>
  <c r="N276" i="10"/>
  <c r="M276" i="10"/>
  <c r="I276" i="10"/>
  <c r="H276" i="10"/>
  <c r="P275" i="10"/>
  <c r="O275" i="10"/>
  <c r="N275" i="10"/>
  <c r="M275" i="10"/>
  <c r="I275" i="10"/>
  <c r="H275" i="10"/>
  <c r="P274" i="10"/>
  <c r="O274" i="10"/>
  <c r="N274" i="10"/>
  <c r="M274" i="10"/>
  <c r="I274" i="10"/>
  <c r="H274" i="10"/>
  <c r="P273" i="10"/>
  <c r="O273" i="10"/>
  <c r="N273" i="10"/>
  <c r="M273" i="10"/>
  <c r="I273" i="10"/>
  <c r="H273" i="10"/>
  <c r="P272" i="10"/>
  <c r="O272" i="10"/>
  <c r="N272" i="10"/>
  <c r="M272" i="10"/>
  <c r="I272" i="10"/>
  <c r="H272" i="10"/>
  <c r="P271" i="10"/>
  <c r="O271" i="10"/>
  <c r="N271" i="10"/>
  <c r="M271" i="10"/>
  <c r="I271" i="10"/>
  <c r="H271" i="10"/>
  <c r="P270" i="10"/>
  <c r="O270" i="10"/>
  <c r="N270" i="10"/>
  <c r="M270" i="10"/>
  <c r="I270" i="10"/>
  <c r="H270" i="10"/>
  <c r="P269" i="10"/>
  <c r="O269" i="10"/>
  <c r="N269" i="10"/>
  <c r="M269" i="10"/>
  <c r="I269" i="10"/>
  <c r="H269" i="10"/>
  <c r="P268" i="10"/>
  <c r="O268" i="10"/>
  <c r="N268" i="10"/>
  <c r="M268" i="10"/>
  <c r="I268" i="10"/>
  <c r="H268" i="10"/>
  <c r="P267" i="10"/>
  <c r="O267" i="10"/>
  <c r="N267" i="10"/>
  <c r="M267" i="10"/>
  <c r="I267" i="10"/>
  <c r="H267" i="10"/>
  <c r="P266" i="10"/>
  <c r="O266" i="10"/>
  <c r="N266" i="10"/>
  <c r="M266" i="10"/>
  <c r="I266" i="10"/>
  <c r="H266" i="10"/>
  <c r="P265" i="10"/>
  <c r="O265" i="10"/>
  <c r="N265" i="10"/>
  <c r="M265" i="10"/>
  <c r="I265" i="10"/>
  <c r="H265" i="10"/>
  <c r="P264" i="10"/>
  <c r="O264" i="10"/>
  <c r="N264" i="10"/>
  <c r="M264" i="10"/>
  <c r="I264" i="10"/>
  <c r="H264" i="10"/>
  <c r="P263" i="10"/>
  <c r="O263" i="10"/>
  <c r="N263" i="10"/>
  <c r="M263" i="10"/>
  <c r="I263" i="10"/>
  <c r="H263" i="10"/>
  <c r="P262" i="10"/>
  <c r="O262" i="10"/>
  <c r="N262" i="10"/>
  <c r="M262" i="10"/>
  <c r="I262" i="10"/>
  <c r="H262" i="10"/>
  <c r="P261" i="10"/>
  <c r="O261" i="10"/>
  <c r="N261" i="10"/>
  <c r="M261" i="10"/>
  <c r="I261" i="10"/>
  <c r="H261" i="10"/>
  <c r="P260" i="10"/>
  <c r="O260" i="10"/>
  <c r="N260" i="10"/>
  <c r="M260" i="10"/>
  <c r="I260" i="10"/>
  <c r="H260" i="10"/>
  <c r="N259" i="10"/>
  <c r="M259" i="10"/>
  <c r="P258" i="10"/>
  <c r="O258" i="10"/>
  <c r="N258" i="10"/>
  <c r="M258" i="10"/>
  <c r="I258" i="10"/>
  <c r="H258" i="10"/>
  <c r="P257" i="10"/>
  <c r="O257" i="10"/>
  <c r="N257" i="10"/>
  <c r="M257" i="10"/>
  <c r="I257" i="10"/>
  <c r="H257" i="10"/>
  <c r="P256" i="10"/>
  <c r="O256" i="10"/>
  <c r="N256" i="10"/>
  <c r="M256" i="10"/>
  <c r="I256" i="10"/>
  <c r="H256" i="10"/>
  <c r="P255" i="10"/>
  <c r="O255" i="10"/>
  <c r="N255" i="10"/>
  <c r="M255" i="10"/>
  <c r="I255" i="10"/>
  <c r="H255" i="10"/>
  <c r="P254" i="10"/>
  <c r="O254" i="10"/>
  <c r="N254" i="10"/>
  <c r="M254" i="10"/>
  <c r="I254" i="10"/>
  <c r="H254" i="10"/>
  <c r="P253" i="10"/>
  <c r="O253" i="10"/>
  <c r="N253" i="10"/>
  <c r="M253" i="10"/>
  <c r="I253" i="10"/>
  <c r="H253" i="10"/>
  <c r="P252" i="10"/>
  <c r="O252" i="10"/>
  <c r="N252" i="10"/>
  <c r="M252" i="10"/>
  <c r="I252" i="10"/>
  <c r="H252" i="10"/>
  <c r="P251" i="10"/>
  <c r="O251" i="10"/>
  <c r="N251" i="10"/>
  <c r="M251" i="10"/>
  <c r="I251" i="10"/>
  <c r="H251" i="10"/>
  <c r="P250" i="10"/>
  <c r="O250" i="10"/>
  <c r="N250" i="10"/>
  <c r="M250" i="10"/>
  <c r="I250" i="10"/>
  <c r="H250" i="10"/>
  <c r="P249" i="10"/>
  <c r="O249" i="10"/>
  <c r="N249" i="10"/>
  <c r="M249" i="10"/>
  <c r="I249" i="10"/>
  <c r="H249" i="10"/>
  <c r="P248" i="10"/>
  <c r="O248" i="10"/>
  <c r="N248" i="10"/>
  <c r="M248" i="10"/>
  <c r="I248" i="10"/>
  <c r="H248" i="10"/>
  <c r="P247" i="10"/>
  <c r="O247" i="10"/>
  <c r="N247" i="10"/>
  <c r="M247" i="10"/>
  <c r="I247" i="10"/>
  <c r="H247" i="10"/>
  <c r="P246" i="10"/>
  <c r="O246" i="10"/>
  <c r="N246" i="10"/>
  <c r="M246" i="10"/>
  <c r="I246" i="10"/>
  <c r="H246" i="10"/>
  <c r="P245" i="10"/>
  <c r="O245" i="10"/>
  <c r="N245" i="10"/>
  <c r="M245" i="10"/>
  <c r="I245" i="10"/>
  <c r="H245" i="10"/>
  <c r="P244" i="10"/>
  <c r="O244" i="10"/>
  <c r="N244" i="10"/>
  <c r="M244" i="10"/>
  <c r="I244" i="10"/>
  <c r="H244" i="10"/>
  <c r="P243" i="10"/>
  <c r="O243" i="10"/>
  <c r="N243" i="10"/>
  <c r="M243" i="10"/>
  <c r="I243" i="10"/>
  <c r="H243" i="10"/>
  <c r="P242" i="10"/>
  <c r="O242" i="10"/>
  <c r="N242" i="10"/>
  <c r="M242" i="10"/>
  <c r="I242" i="10"/>
  <c r="H242" i="10"/>
  <c r="P241" i="10"/>
  <c r="O241" i="10"/>
  <c r="N241" i="10"/>
  <c r="M241" i="10"/>
  <c r="I241" i="10"/>
  <c r="H241" i="10"/>
  <c r="P240" i="10"/>
  <c r="O240" i="10"/>
  <c r="N240" i="10"/>
  <c r="M240" i="10"/>
  <c r="I240" i="10"/>
  <c r="H240" i="10"/>
  <c r="P239" i="10"/>
  <c r="O239" i="10"/>
  <c r="N239" i="10"/>
  <c r="M239" i="10"/>
  <c r="I239" i="10"/>
  <c r="H239" i="10"/>
  <c r="P238" i="10"/>
  <c r="O238" i="10"/>
  <c r="N238" i="10"/>
  <c r="M238" i="10"/>
  <c r="I238" i="10"/>
  <c r="H238" i="10"/>
  <c r="P237" i="10"/>
  <c r="O237" i="10"/>
  <c r="N237" i="10"/>
  <c r="M237" i="10"/>
  <c r="I237" i="10"/>
  <c r="H237" i="10"/>
  <c r="P236" i="10"/>
  <c r="O236" i="10"/>
  <c r="N236" i="10"/>
  <c r="M236" i="10"/>
  <c r="I236" i="10"/>
  <c r="H236" i="10"/>
  <c r="P235" i="10"/>
  <c r="O235" i="10"/>
  <c r="N235" i="10"/>
  <c r="M235" i="10"/>
  <c r="I235" i="10"/>
  <c r="H235" i="10"/>
  <c r="P234" i="10"/>
  <c r="O234" i="10"/>
  <c r="N234" i="10"/>
  <c r="M234" i="10"/>
  <c r="I234" i="10"/>
  <c r="H234" i="10"/>
  <c r="P233" i="10"/>
  <c r="O233" i="10"/>
  <c r="N233" i="10"/>
  <c r="M233" i="10"/>
  <c r="I233" i="10"/>
  <c r="H233" i="10"/>
  <c r="P232" i="10"/>
  <c r="O232" i="10"/>
  <c r="N232" i="10"/>
  <c r="M232" i="10"/>
  <c r="I232" i="10"/>
  <c r="H232" i="10"/>
  <c r="P231" i="10"/>
  <c r="O231" i="10"/>
  <c r="N231" i="10"/>
  <c r="M231" i="10"/>
  <c r="I231" i="10"/>
  <c r="H231" i="10"/>
  <c r="P230" i="10"/>
  <c r="O230" i="10"/>
  <c r="N230" i="10"/>
  <c r="M230" i="10"/>
  <c r="I230" i="10"/>
  <c r="H230" i="10"/>
  <c r="P229" i="10"/>
  <c r="O229" i="10"/>
  <c r="N229" i="10"/>
  <c r="M229" i="10"/>
  <c r="I229" i="10"/>
  <c r="H229" i="10"/>
  <c r="P228" i="10"/>
  <c r="O228" i="10"/>
  <c r="N228" i="10"/>
  <c r="M228" i="10"/>
  <c r="I228" i="10"/>
  <c r="H228" i="10"/>
  <c r="P227" i="10"/>
  <c r="O227" i="10"/>
  <c r="N227" i="10"/>
  <c r="M227" i="10"/>
  <c r="I227" i="10"/>
  <c r="H227" i="10"/>
  <c r="P226" i="10"/>
  <c r="O226" i="10"/>
  <c r="N226" i="10"/>
  <c r="M226" i="10"/>
  <c r="I226" i="10"/>
  <c r="H226" i="10"/>
  <c r="P220" i="10"/>
  <c r="N220" i="10"/>
  <c r="M220" i="10"/>
  <c r="P219" i="10"/>
  <c r="O219" i="10"/>
  <c r="N219" i="10"/>
  <c r="M219" i="10"/>
  <c r="P218" i="10"/>
  <c r="O218" i="10"/>
  <c r="N218" i="10"/>
  <c r="P225" i="10"/>
  <c r="O225" i="10"/>
  <c r="N225" i="10"/>
  <c r="M225" i="10"/>
  <c r="I225" i="10"/>
  <c r="H225" i="10"/>
  <c r="P224" i="10"/>
  <c r="O224" i="10"/>
  <c r="N224" i="10"/>
  <c r="M224" i="10"/>
  <c r="I224" i="10"/>
  <c r="H224" i="10"/>
  <c r="P223" i="10"/>
  <c r="O223" i="10"/>
  <c r="N223" i="10"/>
  <c r="M223" i="10"/>
  <c r="I223" i="10"/>
  <c r="H223" i="10"/>
  <c r="P222" i="10"/>
  <c r="O222" i="10"/>
  <c r="N222" i="10"/>
  <c r="M222" i="10"/>
  <c r="I222" i="10"/>
  <c r="H222" i="10"/>
  <c r="P221" i="10"/>
  <c r="O221" i="10"/>
  <c r="N221" i="10"/>
  <c r="M221" i="10"/>
  <c r="C27" i="23"/>
  <c r="P361" i="10"/>
  <c r="O361" i="10"/>
  <c r="N361" i="10"/>
  <c r="M361" i="10"/>
  <c r="I361" i="10"/>
  <c r="H361" i="10"/>
  <c r="P360" i="10"/>
  <c r="O360" i="10"/>
  <c r="N360" i="10"/>
  <c r="M360" i="10"/>
  <c r="I360" i="10"/>
  <c r="H360" i="10"/>
  <c r="P359" i="10"/>
  <c r="O359" i="10"/>
  <c r="N359" i="10"/>
  <c r="M359" i="10"/>
  <c r="I359" i="10"/>
  <c r="H359" i="10"/>
  <c r="P358" i="10"/>
  <c r="O358" i="10"/>
  <c r="N358" i="10"/>
  <c r="M358" i="10"/>
  <c r="I358" i="10"/>
  <c r="H358" i="10"/>
  <c r="P357" i="10"/>
  <c r="O357" i="10"/>
  <c r="N357" i="10"/>
  <c r="M357" i="10"/>
  <c r="I357" i="10"/>
  <c r="H357" i="10"/>
  <c r="P356" i="10"/>
  <c r="O356" i="10"/>
  <c r="N356" i="10"/>
  <c r="M356" i="10"/>
  <c r="I356" i="10"/>
  <c r="H356" i="10"/>
  <c r="P355" i="10"/>
  <c r="O355" i="10"/>
  <c r="N355" i="10"/>
  <c r="M355" i="10"/>
  <c r="I355" i="10"/>
  <c r="H355" i="10"/>
  <c r="P354" i="10"/>
  <c r="O354" i="10"/>
  <c r="N354" i="10"/>
  <c r="M354" i="10"/>
  <c r="I354" i="10"/>
  <c r="H354" i="10"/>
  <c r="P353" i="10"/>
  <c r="O353" i="10"/>
  <c r="N353" i="10"/>
  <c r="M353" i="10"/>
  <c r="I353" i="10"/>
  <c r="H353" i="10"/>
  <c r="P352" i="10"/>
  <c r="O352" i="10"/>
  <c r="N352" i="10"/>
  <c r="M352" i="10"/>
  <c r="I352" i="10"/>
  <c r="H352" i="10"/>
  <c r="P351" i="10"/>
  <c r="O351" i="10"/>
  <c r="N351" i="10"/>
  <c r="M351" i="10"/>
  <c r="I351" i="10"/>
  <c r="H351" i="10"/>
  <c r="P350" i="10"/>
  <c r="O350" i="10"/>
  <c r="N350" i="10"/>
  <c r="M350" i="10"/>
  <c r="I350" i="10"/>
  <c r="H350" i="10"/>
  <c r="P349" i="10"/>
  <c r="O349" i="10"/>
  <c r="N349" i="10"/>
  <c r="M349" i="10"/>
  <c r="I349" i="10"/>
  <c r="H349" i="10"/>
  <c r="P348" i="10"/>
  <c r="O348" i="10"/>
  <c r="N348" i="10"/>
  <c r="M348" i="10"/>
  <c r="I348" i="10"/>
  <c r="H348" i="10"/>
  <c r="P347" i="10"/>
  <c r="O347" i="10"/>
  <c r="N347" i="10"/>
  <c r="M347" i="10"/>
  <c r="I347" i="10"/>
  <c r="H347" i="10"/>
  <c r="P346" i="10"/>
  <c r="O346" i="10"/>
  <c r="N346" i="10"/>
  <c r="M346" i="10"/>
  <c r="I346" i="10"/>
  <c r="H346" i="10"/>
  <c r="P345" i="10"/>
  <c r="O345" i="10"/>
  <c r="N345" i="10"/>
  <c r="M345" i="10"/>
  <c r="I345" i="10"/>
  <c r="H345" i="10"/>
  <c r="P344" i="10"/>
  <c r="O344" i="10"/>
  <c r="N344" i="10"/>
  <c r="M344" i="10"/>
  <c r="I344" i="10"/>
  <c r="H344" i="10"/>
  <c r="P343" i="10"/>
  <c r="O343" i="10"/>
  <c r="N343" i="10"/>
  <c r="M343" i="10"/>
  <c r="I343" i="10"/>
  <c r="H343" i="10"/>
  <c r="P342" i="10"/>
  <c r="O342" i="10"/>
  <c r="N342" i="10"/>
  <c r="M342" i="10"/>
  <c r="I342" i="10"/>
  <c r="H342" i="10"/>
  <c r="P341" i="10"/>
  <c r="O341" i="10"/>
  <c r="N341" i="10"/>
  <c r="M341" i="10"/>
  <c r="I341" i="10"/>
  <c r="H341" i="10"/>
  <c r="P340" i="10"/>
  <c r="O340" i="10"/>
  <c r="N340" i="10"/>
  <c r="M340" i="10"/>
  <c r="I340" i="10"/>
  <c r="H340" i="10"/>
  <c r="P339" i="10"/>
  <c r="O339" i="10"/>
  <c r="N339" i="10"/>
  <c r="M339" i="10"/>
  <c r="I339" i="10"/>
  <c r="H339" i="10"/>
  <c r="P338" i="10"/>
  <c r="O338" i="10"/>
  <c r="N338" i="10"/>
  <c r="M338" i="10"/>
  <c r="I338" i="10"/>
  <c r="H338" i="10"/>
  <c r="P337" i="10"/>
  <c r="O337" i="10"/>
  <c r="N337" i="10"/>
  <c r="M337" i="10"/>
  <c r="I337" i="10"/>
  <c r="H337" i="10"/>
  <c r="P336" i="10"/>
  <c r="O336" i="10"/>
  <c r="N336" i="10"/>
  <c r="M336" i="10"/>
  <c r="I336" i="10"/>
  <c r="H336" i="10"/>
  <c r="P335" i="10"/>
  <c r="O335" i="10"/>
  <c r="N335" i="10"/>
  <c r="M335" i="10"/>
  <c r="I335" i="10"/>
  <c r="H335" i="10"/>
  <c r="P334" i="10"/>
  <c r="O334" i="10"/>
  <c r="N334" i="10"/>
  <c r="M334" i="10"/>
  <c r="I334" i="10"/>
  <c r="H334" i="10"/>
  <c r="P333" i="10"/>
  <c r="O333" i="10"/>
  <c r="N333" i="10"/>
  <c r="M333" i="10"/>
  <c r="I333" i="10"/>
  <c r="H333" i="10"/>
  <c r="P332" i="10"/>
  <c r="O332" i="10"/>
  <c r="N332" i="10"/>
  <c r="M332" i="10"/>
  <c r="I332" i="10"/>
  <c r="H332" i="10"/>
  <c r="P331" i="10"/>
  <c r="O331" i="10"/>
  <c r="N331" i="10"/>
  <c r="M331" i="10"/>
  <c r="I331" i="10"/>
  <c r="H331" i="10"/>
  <c r="P330" i="10"/>
  <c r="O330" i="10"/>
  <c r="N330" i="10"/>
  <c r="M330" i="10"/>
  <c r="I330" i="10"/>
  <c r="H330" i="10"/>
  <c r="P329" i="10"/>
  <c r="O329" i="10"/>
  <c r="N329" i="10"/>
  <c r="M329" i="10"/>
  <c r="I329" i="10"/>
  <c r="H329" i="10"/>
  <c r="P328" i="10"/>
  <c r="O328" i="10"/>
  <c r="N328" i="10"/>
  <c r="M328" i="10"/>
  <c r="I328" i="10"/>
  <c r="H328" i="10"/>
  <c r="P327" i="10"/>
  <c r="O327" i="10"/>
  <c r="N327" i="10"/>
  <c r="M327" i="10"/>
  <c r="I327" i="10"/>
  <c r="H327" i="10"/>
  <c r="P326" i="10"/>
  <c r="O326" i="10"/>
  <c r="N326" i="10"/>
  <c r="M326" i="10"/>
  <c r="I326" i="10"/>
  <c r="H326" i="10"/>
  <c r="P325" i="10"/>
  <c r="O325" i="10"/>
  <c r="N325" i="10"/>
  <c r="M325" i="10"/>
  <c r="I325" i="10"/>
  <c r="H325" i="10"/>
  <c r="P324" i="10"/>
  <c r="O324" i="10"/>
  <c r="N324" i="10"/>
  <c r="M324" i="10"/>
  <c r="I324" i="10"/>
  <c r="H324" i="10"/>
  <c r="P323" i="10"/>
  <c r="O323" i="10"/>
  <c r="N323" i="10"/>
  <c r="M323" i="10"/>
  <c r="I323" i="10"/>
  <c r="H323" i="10"/>
  <c r="P322" i="10"/>
  <c r="O322" i="10"/>
  <c r="N322" i="10"/>
  <c r="M322" i="10"/>
  <c r="I322" i="10"/>
  <c r="H322" i="10"/>
  <c r="P321" i="10"/>
  <c r="O321" i="10"/>
  <c r="N321" i="10"/>
  <c r="M321" i="10"/>
  <c r="I321" i="10"/>
  <c r="H321" i="10"/>
  <c r="P320" i="10"/>
  <c r="O320" i="10"/>
  <c r="N320" i="10"/>
  <c r="M320" i="10"/>
  <c r="I320" i="10"/>
  <c r="H320" i="10"/>
  <c r="P319" i="10"/>
  <c r="O319" i="10"/>
  <c r="N319" i="10"/>
  <c r="M319" i="10"/>
  <c r="I319" i="10"/>
  <c r="H319" i="10"/>
  <c r="P318" i="10"/>
  <c r="O318" i="10"/>
  <c r="N318" i="10"/>
  <c r="M318" i="10"/>
  <c r="I318" i="10"/>
  <c r="H318" i="10"/>
  <c r="P317" i="10"/>
  <c r="O317" i="10"/>
  <c r="N317" i="10"/>
  <c r="M317" i="10"/>
  <c r="I317" i="10"/>
  <c r="H317" i="10"/>
  <c r="P316" i="10"/>
  <c r="O316" i="10"/>
  <c r="N316" i="10"/>
  <c r="M316" i="10"/>
  <c r="I316" i="10"/>
  <c r="H316" i="10"/>
  <c r="P315" i="10"/>
  <c r="O315" i="10"/>
  <c r="N315" i="10"/>
  <c r="M315" i="10"/>
  <c r="I315" i="10"/>
  <c r="H315" i="10"/>
  <c r="P314" i="10"/>
  <c r="O314" i="10"/>
  <c r="N314" i="10"/>
  <c r="M314" i="10"/>
  <c r="I314" i="10"/>
  <c r="H314" i="10"/>
  <c r="P313" i="10"/>
  <c r="O313" i="10"/>
  <c r="N313" i="10"/>
  <c r="M313" i="10"/>
  <c r="I313" i="10"/>
  <c r="H313" i="10"/>
  <c r="P312" i="10"/>
  <c r="O312" i="10"/>
  <c r="N312" i="10"/>
  <c r="M312" i="10"/>
  <c r="I312" i="10"/>
  <c r="H312" i="10"/>
  <c r="P311" i="10"/>
  <c r="O311" i="10"/>
  <c r="N311" i="10"/>
  <c r="M311" i="10"/>
  <c r="I311" i="10"/>
  <c r="H311" i="10"/>
  <c r="P310" i="10"/>
  <c r="O310" i="10"/>
  <c r="N310" i="10"/>
  <c r="M310" i="10"/>
  <c r="I310" i="10"/>
  <c r="H310" i="10"/>
  <c r="P309" i="10"/>
  <c r="O309" i="10"/>
  <c r="N309" i="10"/>
  <c r="M309" i="10"/>
  <c r="I309" i="10"/>
  <c r="H309" i="10"/>
  <c r="P308" i="10"/>
  <c r="O308" i="10"/>
  <c r="N308" i="10"/>
  <c r="M308" i="10"/>
  <c r="I308" i="10"/>
  <c r="H308" i="10"/>
  <c r="P307" i="10"/>
  <c r="O307" i="10"/>
  <c r="N307" i="10"/>
  <c r="M307" i="10"/>
  <c r="I307" i="10"/>
  <c r="H307" i="10"/>
  <c r="P306" i="10"/>
  <c r="O306" i="10"/>
  <c r="N306" i="10"/>
  <c r="M306" i="10"/>
  <c r="I306" i="10"/>
  <c r="H306" i="10"/>
  <c r="P305" i="10"/>
  <c r="O305" i="10"/>
  <c r="N305" i="10"/>
  <c r="M305" i="10"/>
  <c r="I305" i="10"/>
  <c r="H305" i="10"/>
  <c r="P304" i="10"/>
  <c r="O304" i="10"/>
  <c r="N304" i="10"/>
  <c r="M304" i="10"/>
  <c r="I304" i="10"/>
  <c r="H304" i="10"/>
  <c r="P303" i="10"/>
  <c r="O303" i="10"/>
  <c r="N303" i="10"/>
  <c r="M303" i="10"/>
  <c r="P302" i="10"/>
  <c r="O302" i="10"/>
  <c r="N302" i="10"/>
  <c r="M302" i="10"/>
  <c r="I302" i="10"/>
  <c r="H302" i="10"/>
  <c r="P301" i="10"/>
  <c r="O301" i="10"/>
  <c r="N301" i="10"/>
  <c r="M301" i="10"/>
  <c r="I301" i="10"/>
  <c r="H301" i="10"/>
  <c r="P300" i="10"/>
  <c r="O300" i="10"/>
  <c r="N300" i="10"/>
  <c r="M300" i="10"/>
  <c r="I300" i="10"/>
  <c r="H300" i="10"/>
  <c r="P299" i="10"/>
  <c r="O299" i="10"/>
  <c r="N299" i="10"/>
  <c r="M299" i="10"/>
  <c r="I299" i="10"/>
  <c r="H299" i="10"/>
  <c r="P298" i="10"/>
  <c r="O298" i="10"/>
  <c r="N298" i="10"/>
  <c r="M298" i="10"/>
  <c r="I298" i="10"/>
  <c r="H298" i="10"/>
  <c r="P297" i="10"/>
  <c r="O297" i="10"/>
  <c r="N297" i="10"/>
  <c r="M297" i="10"/>
  <c r="I297" i="10"/>
  <c r="H297" i="10"/>
  <c r="P296" i="10"/>
  <c r="O296" i="10"/>
  <c r="N296" i="10"/>
  <c r="M296" i="10"/>
  <c r="I296" i="10"/>
  <c r="H296" i="10"/>
  <c r="P295" i="10"/>
  <c r="O295" i="10"/>
  <c r="N295" i="10"/>
  <c r="M295" i="10"/>
  <c r="I295" i="10"/>
  <c r="H295" i="10"/>
  <c r="P294" i="10"/>
  <c r="O294" i="10"/>
  <c r="N294" i="10"/>
  <c r="M294" i="10"/>
  <c r="I294" i="10"/>
  <c r="H294" i="10"/>
  <c r="P293" i="10"/>
  <c r="O293" i="10"/>
  <c r="N293" i="10"/>
  <c r="M293" i="10"/>
  <c r="I293" i="10"/>
  <c r="H293" i="10"/>
  <c r="P292" i="10"/>
  <c r="O292" i="10"/>
  <c r="N292" i="10"/>
  <c r="M292" i="10"/>
  <c r="I292" i="10"/>
  <c r="H292" i="10"/>
  <c r="P291" i="10"/>
  <c r="O291" i="10"/>
  <c r="N291" i="10"/>
  <c r="M291" i="10"/>
  <c r="I291" i="10"/>
  <c r="H291" i="10"/>
  <c r="P290" i="10"/>
  <c r="O290" i="10"/>
  <c r="N290" i="10"/>
  <c r="M290" i="10"/>
  <c r="I290" i="10"/>
  <c r="H290" i="10"/>
  <c r="P217" i="10"/>
  <c r="O217" i="10"/>
  <c r="N217" i="10"/>
  <c r="M217" i="10"/>
  <c r="I217" i="10"/>
  <c r="H217" i="10"/>
  <c r="P216" i="10"/>
  <c r="O216" i="10"/>
  <c r="N216" i="10"/>
  <c r="M216" i="10"/>
  <c r="I216" i="10"/>
  <c r="H216" i="10"/>
  <c r="P215" i="10"/>
  <c r="O215" i="10"/>
  <c r="N215" i="10"/>
  <c r="M215" i="10"/>
  <c r="I215" i="10"/>
  <c r="H215" i="10"/>
  <c r="P214" i="10"/>
  <c r="O214" i="10"/>
  <c r="N214" i="10"/>
  <c r="M214" i="10"/>
  <c r="I214" i="10"/>
  <c r="H214" i="10"/>
  <c r="P213" i="10"/>
  <c r="O213" i="10"/>
  <c r="N213" i="10"/>
  <c r="M213" i="10"/>
  <c r="I213" i="10"/>
  <c r="H213" i="10"/>
  <c r="P212" i="10"/>
  <c r="O212" i="10"/>
  <c r="N212" i="10"/>
  <c r="M212" i="10"/>
  <c r="I212" i="10"/>
  <c r="H212" i="10"/>
  <c r="P211" i="10"/>
  <c r="O211" i="10"/>
  <c r="N211" i="10"/>
  <c r="M211" i="10"/>
  <c r="I211" i="10"/>
  <c r="H211" i="10"/>
  <c r="P210" i="10"/>
  <c r="O210" i="10"/>
  <c r="N210" i="10"/>
  <c r="M210" i="10"/>
  <c r="I210" i="10"/>
  <c r="H210" i="10"/>
  <c r="P209" i="10"/>
  <c r="O209" i="10"/>
  <c r="N209" i="10"/>
  <c r="M209" i="10"/>
  <c r="I209" i="10"/>
  <c r="H209" i="10"/>
  <c r="P208" i="10"/>
  <c r="O208" i="10"/>
  <c r="N208" i="10"/>
  <c r="M208" i="10"/>
  <c r="I208" i="10"/>
  <c r="H208" i="10"/>
  <c r="P207" i="10"/>
  <c r="O207" i="10"/>
  <c r="N207" i="10"/>
  <c r="M207" i="10"/>
  <c r="I207" i="10"/>
  <c r="H207" i="10"/>
  <c r="P206" i="10"/>
  <c r="O206" i="10"/>
  <c r="N206" i="10"/>
  <c r="M206" i="10"/>
  <c r="I206" i="10"/>
  <c r="H206" i="10"/>
  <c r="P205" i="10"/>
  <c r="O205" i="10"/>
  <c r="N205" i="10"/>
  <c r="M205" i="10"/>
  <c r="I205" i="10"/>
  <c r="H205" i="10"/>
  <c r="P204" i="10"/>
  <c r="O204" i="10"/>
  <c r="N204" i="10"/>
  <c r="M204" i="10"/>
  <c r="I204" i="10"/>
  <c r="H204" i="10"/>
  <c r="P203" i="10"/>
  <c r="O203" i="10"/>
  <c r="N203" i="10"/>
  <c r="M203" i="10"/>
  <c r="I203" i="10"/>
  <c r="H203" i="10"/>
  <c r="P202" i="10"/>
  <c r="O202" i="10"/>
  <c r="N202" i="10"/>
  <c r="M202" i="10"/>
  <c r="I202" i="10"/>
  <c r="H202" i="10"/>
  <c r="P201" i="10"/>
  <c r="O201" i="10"/>
  <c r="N201" i="10"/>
  <c r="M201" i="10"/>
  <c r="I201" i="10"/>
  <c r="H201" i="10"/>
  <c r="P200" i="10"/>
  <c r="O200" i="10"/>
  <c r="N200" i="10"/>
  <c r="M200" i="10"/>
  <c r="I200" i="10"/>
  <c r="H200" i="10"/>
  <c r="P199" i="10"/>
  <c r="O199" i="10"/>
  <c r="N199" i="10"/>
  <c r="M199" i="10"/>
  <c r="I199" i="10"/>
  <c r="H199" i="10"/>
  <c r="P198" i="10"/>
  <c r="O198" i="10"/>
  <c r="N198" i="10"/>
  <c r="M198" i="10"/>
  <c r="I198" i="10"/>
  <c r="H198" i="10"/>
  <c r="P197" i="10"/>
  <c r="O197" i="10"/>
  <c r="N197" i="10"/>
  <c r="M197" i="10"/>
  <c r="I197" i="10"/>
  <c r="H197" i="10"/>
  <c r="P196" i="10"/>
  <c r="O196" i="10"/>
  <c r="N196" i="10"/>
  <c r="M196" i="10"/>
  <c r="I196" i="10"/>
  <c r="H196" i="10"/>
  <c r="P195" i="10"/>
  <c r="O195" i="10"/>
  <c r="N195" i="10"/>
  <c r="M195" i="10"/>
  <c r="I195" i="10"/>
  <c r="H195" i="10"/>
  <c r="P194" i="10"/>
  <c r="O194" i="10"/>
  <c r="N194" i="10"/>
  <c r="M194" i="10"/>
  <c r="I194" i="10"/>
  <c r="H194" i="10"/>
  <c r="P193" i="10"/>
  <c r="O193" i="10"/>
  <c r="N193" i="10"/>
  <c r="M193" i="10"/>
  <c r="I193" i="10"/>
  <c r="H193" i="10"/>
  <c r="P192" i="10"/>
  <c r="O192" i="10"/>
  <c r="N192" i="10"/>
  <c r="M192" i="10"/>
  <c r="I192" i="10"/>
  <c r="H192" i="10"/>
  <c r="P191" i="10"/>
  <c r="O191" i="10"/>
  <c r="N191" i="10"/>
  <c r="M191" i="10"/>
  <c r="I191" i="10"/>
  <c r="H191" i="10"/>
  <c r="P190" i="10"/>
  <c r="O190" i="10"/>
  <c r="N190" i="10"/>
  <c r="M190" i="10"/>
  <c r="I190" i="10"/>
  <c r="H190" i="10"/>
  <c r="P189" i="10"/>
  <c r="O189" i="10"/>
  <c r="N189" i="10"/>
  <c r="M189" i="10"/>
  <c r="I189" i="10"/>
  <c r="H189" i="10"/>
  <c r="P188" i="10"/>
  <c r="O188" i="10"/>
  <c r="N188" i="10"/>
  <c r="M188" i="10"/>
  <c r="I188" i="10"/>
  <c r="H188" i="10"/>
  <c r="P187" i="10"/>
  <c r="O187" i="10"/>
  <c r="N187" i="10"/>
  <c r="M187" i="10"/>
  <c r="I187" i="10"/>
  <c r="H187" i="10"/>
  <c r="P186" i="10"/>
  <c r="O186" i="10"/>
  <c r="N186" i="10"/>
  <c r="M186" i="10"/>
  <c r="I186" i="10"/>
  <c r="H186" i="10"/>
  <c r="P185" i="10"/>
  <c r="O185" i="10"/>
  <c r="N185" i="10"/>
  <c r="M185" i="10"/>
  <c r="I185" i="10"/>
  <c r="H185" i="10"/>
  <c r="P184" i="10"/>
  <c r="O184" i="10"/>
  <c r="N184" i="10"/>
  <c r="M184" i="10"/>
  <c r="I184" i="10"/>
  <c r="H184" i="10"/>
  <c r="P183" i="10"/>
  <c r="O183" i="10"/>
  <c r="N183" i="10"/>
  <c r="M183" i="10"/>
  <c r="I183" i="10"/>
  <c r="H183" i="10"/>
  <c r="P182" i="10"/>
  <c r="O182" i="10"/>
  <c r="N182" i="10"/>
  <c r="M182" i="10"/>
  <c r="I182" i="10"/>
  <c r="H182" i="10"/>
  <c r="P181" i="10"/>
  <c r="O181" i="10"/>
  <c r="N181" i="10"/>
  <c r="M181" i="10"/>
  <c r="I181" i="10"/>
  <c r="H181" i="10"/>
  <c r="P180" i="10"/>
  <c r="O180" i="10"/>
  <c r="N180" i="10"/>
  <c r="M180" i="10"/>
  <c r="I180" i="10"/>
  <c r="H180" i="10"/>
  <c r="P179" i="10"/>
  <c r="O179" i="10"/>
  <c r="N179" i="10"/>
  <c r="M179" i="10"/>
  <c r="I179" i="10"/>
  <c r="H179" i="10"/>
  <c r="P178" i="10"/>
  <c r="O178" i="10"/>
  <c r="N178" i="10"/>
  <c r="M178" i="10"/>
  <c r="I178" i="10"/>
  <c r="H178" i="10"/>
  <c r="P177" i="10"/>
  <c r="O177" i="10"/>
  <c r="N177" i="10"/>
  <c r="M177" i="10"/>
  <c r="I177" i="10"/>
  <c r="H177" i="10"/>
  <c r="P176" i="10"/>
  <c r="O176" i="10"/>
  <c r="N176" i="10"/>
  <c r="M176" i="10"/>
  <c r="I176" i="10"/>
  <c r="H176" i="10"/>
  <c r="P175" i="10"/>
  <c r="O175" i="10"/>
  <c r="N175" i="10"/>
  <c r="M175" i="10"/>
  <c r="I175" i="10"/>
  <c r="H175" i="10"/>
  <c r="P174" i="10"/>
  <c r="O174" i="10"/>
  <c r="N174" i="10"/>
  <c r="M174" i="10"/>
  <c r="I174" i="10"/>
  <c r="H174" i="10"/>
  <c r="P173" i="10"/>
  <c r="O173" i="10"/>
  <c r="N173" i="10"/>
  <c r="M173" i="10"/>
  <c r="I173" i="10"/>
  <c r="H173" i="10"/>
  <c r="P172" i="10"/>
  <c r="O172" i="10"/>
  <c r="N172" i="10"/>
  <c r="M172" i="10"/>
  <c r="I172" i="10"/>
  <c r="H172" i="10"/>
  <c r="P171" i="10"/>
  <c r="O171" i="10"/>
  <c r="N171" i="10"/>
  <c r="M171" i="10"/>
  <c r="I171" i="10"/>
  <c r="H171" i="10"/>
  <c r="P170" i="10"/>
  <c r="O170" i="10"/>
  <c r="N170" i="10"/>
  <c r="M170" i="10"/>
  <c r="I170" i="10"/>
  <c r="H170" i="10"/>
  <c r="P169" i="10"/>
  <c r="O169" i="10"/>
  <c r="N169" i="10"/>
  <c r="M169" i="10"/>
  <c r="I169" i="10"/>
  <c r="H169" i="10"/>
  <c r="P168" i="10"/>
  <c r="O168" i="10"/>
  <c r="N168" i="10"/>
  <c r="M168" i="10"/>
  <c r="I168" i="10"/>
  <c r="H168" i="10"/>
  <c r="P167" i="10"/>
  <c r="O167" i="10"/>
  <c r="N167" i="10"/>
  <c r="M167" i="10"/>
  <c r="I167" i="10"/>
  <c r="H167" i="10"/>
  <c r="P166" i="10"/>
  <c r="O166" i="10"/>
  <c r="N166" i="10"/>
  <c r="M166" i="10"/>
  <c r="I166" i="10"/>
  <c r="H166" i="10"/>
  <c r="P165" i="10"/>
  <c r="O165" i="10"/>
  <c r="N165" i="10"/>
  <c r="M165" i="10"/>
  <c r="I165" i="10"/>
  <c r="H165" i="10"/>
  <c r="P164" i="10"/>
  <c r="O164" i="10"/>
  <c r="N164" i="10"/>
  <c r="M164" i="10"/>
  <c r="I164" i="10"/>
  <c r="H164" i="10"/>
  <c r="P163" i="10"/>
  <c r="O163" i="10"/>
  <c r="N163" i="10"/>
  <c r="M163" i="10"/>
  <c r="I163" i="10"/>
  <c r="H163" i="10"/>
  <c r="P162" i="10"/>
  <c r="O162" i="10"/>
  <c r="N162" i="10"/>
  <c r="M162" i="10"/>
  <c r="I162" i="10"/>
  <c r="H162" i="10"/>
  <c r="P161" i="10"/>
  <c r="O161" i="10"/>
  <c r="N161" i="10"/>
  <c r="M161" i="10"/>
  <c r="I161" i="10"/>
  <c r="H161" i="10"/>
  <c r="P160" i="10"/>
  <c r="O160" i="10"/>
  <c r="N160" i="10"/>
  <c r="M160" i="10"/>
  <c r="I160" i="10"/>
  <c r="H160" i="10"/>
  <c r="P159" i="10"/>
  <c r="O159" i="10"/>
  <c r="N159" i="10"/>
  <c r="M159" i="10"/>
  <c r="I159" i="10"/>
  <c r="H159" i="10"/>
  <c r="P158" i="10"/>
  <c r="O158" i="10"/>
  <c r="N158" i="10"/>
  <c r="M158" i="10"/>
  <c r="I158" i="10"/>
  <c r="H158" i="10"/>
  <c r="P157" i="10"/>
  <c r="O157" i="10"/>
  <c r="N157" i="10"/>
  <c r="M157" i="10"/>
  <c r="I157" i="10"/>
  <c r="H157" i="10"/>
  <c r="P156" i="10"/>
  <c r="O156" i="10"/>
  <c r="N156" i="10"/>
  <c r="M156" i="10"/>
  <c r="I156" i="10"/>
  <c r="H156" i="10"/>
  <c r="P155" i="10"/>
  <c r="O155" i="10"/>
  <c r="N155" i="10"/>
  <c r="M155" i="10"/>
  <c r="I155" i="10"/>
  <c r="H155" i="10"/>
  <c r="P154" i="10"/>
  <c r="O154" i="10"/>
  <c r="N154" i="10"/>
  <c r="M154" i="10"/>
  <c r="I154" i="10"/>
  <c r="H154" i="10"/>
  <c r="P153" i="10"/>
  <c r="O153" i="10"/>
  <c r="N153" i="10"/>
  <c r="M153" i="10"/>
  <c r="I153" i="10"/>
  <c r="H153" i="10"/>
  <c r="P152" i="10"/>
  <c r="O152" i="10"/>
  <c r="N152" i="10"/>
  <c r="M152" i="10"/>
  <c r="I152" i="10"/>
  <c r="H152" i="10"/>
  <c r="P151" i="10"/>
  <c r="O151" i="10"/>
  <c r="N151" i="10"/>
  <c r="M151" i="10"/>
  <c r="I151" i="10"/>
  <c r="H151" i="10"/>
  <c r="P150" i="10"/>
  <c r="O150" i="10"/>
  <c r="N150" i="10"/>
  <c r="M150" i="10"/>
  <c r="I150" i="10"/>
  <c r="H150" i="10"/>
  <c r="P149" i="10"/>
  <c r="O149" i="10"/>
  <c r="N149" i="10"/>
  <c r="M149" i="10"/>
  <c r="I149" i="10"/>
  <c r="H149" i="10"/>
  <c r="P148" i="10"/>
  <c r="O148" i="10"/>
  <c r="N148" i="10"/>
  <c r="M148" i="10"/>
  <c r="I148" i="10"/>
  <c r="H148" i="10"/>
  <c r="P147" i="10"/>
  <c r="O147" i="10"/>
  <c r="N147" i="10"/>
  <c r="M147" i="10"/>
  <c r="I147" i="10"/>
  <c r="H147" i="10"/>
  <c r="P146" i="10"/>
  <c r="O146" i="10"/>
  <c r="N146" i="10"/>
  <c r="M146" i="10"/>
  <c r="I146" i="10"/>
  <c r="H146" i="10"/>
  <c r="P145" i="10"/>
  <c r="O145" i="10"/>
  <c r="N145" i="10"/>
  <c r="M145" i="10"/>
  <c r="I145" i="10"/>
  <c r="H145" i="10"/>
  <c r="P144" i="10"/>
  <c r="O144" i="10"/>
  <c r="N144" i="10"/>
  <c r="M144" i="10"/>
  <c r="I144" i="10"/>
  <c r="H144" i="10"/>
  <c r="P143" i="10"/>
  <c r="O143" i="10"/>
  <c r="N143" i="10"/>
  <c r="M143" i="10"/>
  <c r="I143" i="10"/>
  <c r="H143" i="10"/>
  <c r="P142" i="10"/>
  <c r="O142" i="10"/>
  <c r="N142" i="10"/>
  <c r="M142" i="10"/>
  <c r="I142" i="10"/>
  <c r="H142" i="10"/>
  <c r="P141" i="10"/>
  <c r="O141" i="10"/>
  <c r="N141" i="10"/>
  <c r="M141" i="10"/>
  <c r="I141" i="10"/>
  <c r="H141" i="10"/>
  <c r="P140" i="10"/>
  <c r="O140" i="10"/>
  <c r="N140" i="10"/>
  <c r="M140" i="10"/>
  <c r="I140" i="10"/>
  <c r="H140" i="10"/>
  <c r="P139" i="10"/>
  <c r="O139" i="10"/>
  <c r="N139" i="10"/>
  <c r="M139" i="10"/>
  <c r="I139" i="10"/>
  <c r="H139" i="10"/>
  <c r="P138" i="10"/>
  <c r="O138" i="10"/>
  <c r="N138" i="10"/>
  <c r="M138" i="10"/>
  <c r="I138" i="10"/>
  <c r="H138" i="10"/>
  <c r="P137" i="10"/>
  <c r="O137" i="10"/>
  <c r="N137" i="10"/>
  <c r="M137" i="10"/>
  <c r="I137" i="10"/>
  <c r="H137" i="10"/>
  <c r="P136" i="10"/>
  <c r="O136" i="10"/>
  <c r="N136" i="10"/>
  <c r="M136" i="10"/>
  <c r="I136" i="10"/>
  <c r="H136" i="10"/>
  <c r="P135" i="10"/>
  <c r="O135" i="10"/>
  <c r="N135" i="10"/>
  <c r="M135" i="10"/>
  <c r="I135" i="10"/>
  <c r="H135" i="10"/>
  <c r="P134" i="10"/>
  <c r="O134" i="10"/>
  <c r="N134" i="10"/>
  <c r="M134" i="10"/>
  <c r="I134" i="10"/>
  <c r="H134" i="10"/>
  <c r="P133" i="10"/>
  <c r="O133" i="10"/>
  <c r="N133" i="10"/>
  <c r="M133" i="10"/>
  <c r="I133" i="10"/>
  <c r="H133" i="10"/>
  <c r="P132" i="10"/>
  <c r="O132" i="10"/>
  <c r="N132" i="10"/>
  <c r="M132" i="10"/>
  <c r="I132" i="10"/>
  <c r="H132" i="10"/>
  <c r="P131" i="10"/>
  <c r="O131" i="10"/>
  <c r="N131" i="10"/>
  <c r="M131" i="10"/>
  <c r="I131" i="10"/>
  <c r="H131" i="10"/>
  <c r="P130" i="10"/>
  <c r="O130" i="10"/>
  <c r="N130" i="10"/>
  <c r="M130" i="10"/>
  <c r="I130" i="10"/>
  <c r="H130" i="10"/>
  <c r="P129" i="10"/>
  <c r="O129" i="10"/>
  <c r="N129" i="10"/>
  <c r="M129" i="10"/>
  <c r="I129" i="10"/>
  <c r="H129" i="10"/>
  <c r="P128" i="10"/>
  <c r="O128" i="10"/>
  <c r="N128" i="10"/>
  <c r="M128" i="10"/>
  <c r="I128" i="10"/>
  <c r="H128" i="10"/>
  <c r="P127" i="10"/>
  <c r="O127" i="10"/>
  <c r="N127" i="10"/>
  <c r="M127" i="10"/>
  <c r="I127" i="10"/>
  <c r="H127" i="10"/>
  <c r="P126" i="10"/>
  <c r="O126" i="10"/>
  <c r="N126" i="10"/>
  <c r="M126" i="10"/>
  <c r="I126" i="10"/>
  <c r="H126" i="10"/>
  <c r="P125" i="10"/>
  <c r="O125" i="10"/>
  <c r="N125" i="10"/>
  <c r="M125" i="10"/>
  <c r="I125" i="10"/>
  <c r="H125" i="10"/>
  <c r="P124" i="10"/>
  <c r="O124" i="10"/>
  <c r="N124" i="10"/>
  <c r="M124" i="10"/>
  <c r="I124" i="10"/>
  <c r="H124" i="10"/>
  <c r="P123" i="10"/>
  <c r="O123" i="10"/>
  <c r="N123" i="10"/>
  <c r="M123" i="10"/>
  <c r="I123" i="10"/>
  <c r="H123" i="10"/>
  <c r="P122" i="10"/>
  <c r="O122" i="10"/>
  <c r="N122" i="10"/>
  <c r="M122" i="10"/>
  <c r="I122" i="10"/>
  <c r="H122" i="10"/>
  <c r="P121" i="10"/>
  <c r="O121" i="10"/>
  <c r="N121" i="10"/>
  <c r="M121" i="10"/>
  <c r="I121" i="10"/>
  <c r="H121" i="10"/>
  <c r="P120" i="10"/>
  <c r="O120" i="10"/>
  <c r="N120" i="10"/>
  <c r="M120" i="10"/>
  <c r="I120" i="10"/>
  <c r="H120" i="10"/>
  <c r="P119" i="10"/>
  <c r="O119" i="10"/>
  <c r="N119" i="10"/>
  <c r="M119" i="10"/>
  <c r="I119" i="10"/>
  <c r="H119" i="10"/>
  <c r="P118" i="10"/>
  <c r="O118" i="10"/>
  <c r="N118" i="10"/>
  <c r="M118" i="10"/>
  <c r="I118" i="10"/>
  <c r="H118" i="10"/>
  <c r="P117" i="10"/>
  <c r="O117" i="10"/>
  <c r="N117" i="10"/>
  <c r="M117" i="10"/>
  <c r="I117" i="10"/>
  <c r="H117" i="10"/>
  <c r="P116" i="10"/>
  <c r="O116" i="10"/>
  <c r="N116" i="10"/>
  <c r="M116" i="10"/>
  <c r="I116" i="10"/>
  <c r="H116" i="10"/>
  <c r="P115" i="10"/>
  <c r="O115" i="10"/>
  <c r="N115" i="10"/>
  <c r="M115" i="10"/>
  <c r="I115" i="10"/>
  <c r="H115" i="10"/>
  <c r="P114" i="10"/>
  <c r="O114" i="10"/>
  <c r="N114" i="10"/>
  <c r="M114" i="10"/>
  <c r="I114" i="10"/>
  <c r="H114" i="10"/>
  <c r="P113" i="10"/>
  <c r="O113" i="10"/>
  <c r="N113" i="10"/>
  <c r="M113" i="10"/>
  <c r="I113" i="10"/>
  <c r="H113" i="10"/>
  <c r="P112" i="10"/>
  <c r="O112" i="10"/>
  <c r="N112" i="10"/>
  <c r="M112" i="10"/>
  <c r="I112" i="10"/>
  <c r="H112" i="10"/>
  <c r="P111" i="10"/>
  <c r="O111" i="10"/>
  <c r="N111" i="10"/>
  <c r="M111" i="10"/>
  <c r="I111" i="10"/>
  <c r="H111" i="10"/>
  <c r="P110" i="10"/>
  <c r="O110" i="10"/>
  <c r="N110" i="10"/>
  <c r="M110" i="10"/>
  <c r="I110" i="10"/>
  <c r="H110" i="10"/>
  <c r="P109" i="10"/>
  <c r="O109" i="10"/>
  <c r="N109" i="10"/>
  <c r="M109" i="10"/>
  <c r="I109" i="10"/>
  <c r="H109" i="10"/>
  <c r="P108" i="10"/>
  <c r="O108" i="10"/>
  <c r="N108" i="10"/>
  <c r="M108" i="10"/>
  <c r="I108" i="10"/>
  <c r="H108" i="10"/>
  <c r="P107" i="10"/>
  <c r="O107" i="10"/>
  <c r="N107" i="10"/>
  <c r="M107" i="10"/>
  <c r="I107" i="10"/>
  <c r="H107" i="10"/>
  <c r="P106" i="10"/>
  <c r="O106" i="10"/>
  <c r="N106" i="10"/>
  <c r="M106" i="10"/>
  <c r="I106" i="10"/>
  <c r="H106" i="10"/>
  <c r="P105" i="10"/>
  <c r="O105" i="10"/>
  <c r="N105" i="10"/>
  <c r="M105" i="10"/>
  <c r="I105" i="10"/>
  <c r="H105" i="10"/>
  <c r="P104" i="10"/>
  <c r="O104" i="10"/>
  <c r="N104" i="10"/>
  <c r="M104" i="10"/>
  <c r="I104" i="10"/>
  <c r="H104" i="10"/>
  <c r="P103" i="10"/>
  <c r="O103" i="10"/>
  <c r="N103" i="10"/>
  <c r="M103" i="10"/>
  <c r="I103" i="10"/>
  <c r="H103" i="10"/>
  <c r="P102" i="10"/>
  <c r="O102" i="10"/>
  <c r="N102" i="10"/>
  <c r="M102" i="10"/>
  <c r="I102" i="10"/>
  <c r="H102" i="10"/>
  <c r="P101" i="10"/>
  <c r="O101" i="10"/>
  <c r="N101" i="10"/>
  <c r="M101" i="10"/>
  <c r="I101" i="10"/>
  <c r="H101" i="10"/>
  <c r="P100" i="10"/>
  <c r="O100" i="10"/>
  <c r="N100" i="10"/>
  <c r="M100" i="10"/>
  <c r="I100" i="10"/>
  <c r="H100" i="10"/>
  <c r="P99" i="10"/>
  <c r="O99" i="10"/>
  <c r="N99" i="10"/>
  <c r="M99" i="10"/>
  <c r="I99" i="10"/>
  <c r="H99" i="10"/>
  <c r="P98" i="10"/>
  <c r="O98" i="10"/>
  <c r="N98" i="10"/>
  <c r="M98" i="10"/>
  <c r="I98" i="10"/>
  <c r="H98" i="10"/>
  <c r="P97" i="10"/>
  <c r="O97" i="10"/>
  <c r="N97" i="10"/>
  <c r="M97" i="10"/>
  <c r="I97" i="10"/>
  <c r="H97" i="10"/>
  <c r="P96" i="10"/>
  <c r="O96" i="10"/>
  <c r="N96" i="10"/>
  <c r="M96" i="10"/>
  <c r="I96" i="10"/>
  <c r="H96" i="10"/>
  <c r="P95" i="10"/>
  <c r="O95" i="10"/>
  <c r="N95" i="10"/>
  <c r="M95" i="10"/>
  <c r="I95" i="10"/>
  <c r="H95" i="10"/>
  <c r="P94" i="10"/>
  <c r="O94" i="10"/>
  <c r="N94" i="10"/>
  <c r="M94" i="10"/>
  <c r="I94" i="10"/>
  <c r="H94" i="10"/>
  <c r="P93" i="10"/>
  <c r="O93" i="10"/>
  <c r="N93" i="10"/>
  <c r="M93" i="10"/>
  <c r="I93" i="10"/>
  <c r="H93" i="10"/>
  <c r="P92" i="10"/>
  <c r="O92" i="10"/>
  <c r="N92" i="10"/>
  <c r="M92" i="10"/>
  <c r="I92" i="10"/>
  <c r="H92" i="10"/>
  <c r="P91" i="10"/>
  <c r="O91" i="10"/>
  <c r="N91" i="10"/>
  <c r="M91" i="10"/>
  <c r="I91" i="10"/>
  <c r="H91" i="10"/>
  <c r="P90" i="10"/>
  <c r="O90" i="10"/>
  <c r="N90" i="10"/>
  <c r="M90" i="10"/>
  <c r="I90" i="10"/>
  <c r="H90" i="10"/>
  <c r="P89" i="10"/>
  <c r="O89" i="10"/>
  <c r="N89" i="10"/>
  <c r="M89" i="10"/>
  <c r="I89" i="10"/>
  <c r="H89" i="10"/>
  <c r="P88" i="10"/>
  <c r="O88" i="10"/>
  <c r="N88" i="10"/>
  <c r="M88" i="10"/>
  <c r="I88" i="10"/>
  <c r="H88" i="10"/>
  <c r="P87" i="10"/>
  <c r="O87" i="10"/>
  <c r="N87" i="10"/>
  <c r="M87" i="10"/>
  <c r="I87" i="10"/>
  <c r="H87" i="10"/>
  <c r="P86" i="10"/>
  <c r="O86" i="10"/>
  <c r="N86" i="10"/>
  <c r="M86" i="10"/>
  <c r="I86" i="10"/>
  <c r="H86" i="10"/>
  <c r="P85" i="10"/>
  <c r="O85" i="10"/>
  <c r="N85" i="10"/>
  <c r="M85" i="10"/>
  <c r="I85" i="10"/>
  <c r="H85" i="10"/>
  <c r="P84" i="10"/>
  <c r="O84" i="10"/>
  <c r="N84" i="10"/>
  <c r="M84" i="10"/>
  <c r="I84" i="10"/>
  <c r="H84" i="10"/>
  <c r="P83" i="10"/>
  <c r="O83" i="10"/>
  <c r="N83" i="10"/>
  <c r="M83" i="10"/>
  <c r="I83" i="10"/>
  <c r="H83" i="10"/>
  <c r="P82" i="10"/>
  <c r="O82" i="10"/>
  <c r="N82" i="10"/>
  <c r="M82" i="10"/>
  <c r="I82" i="10"/>
  <c r="H82" i="10"/>
  <c r="P81" i="10"/>
  <c r="O81" i="10"/>
  <c r="N81" i="10"/>
  <c r="M81" i="10"/>
  <c r="I81" i="10"/>
  <c r="H81" i="10"/>
  <c r="P80" i="10"/>
  <c r="O80" i="10"/>
  <c r="N80" i="10"/>
  <c r="M80" i="10"/>
  <c r="I80" i="10"/>
  <c r="H80" i="10"/>
  <c r="P79" i="10"/>
  <c r="O79" i="10"/>
  <c r="N79" i="10"/>
  <c r="M79" i="10"/>
  <c r="I79" i="10"/>
  <c r="H79" i="10"/>
  <c r="P78" i="10"/>
  <c r="O78" i="10"/>
  <c r="N78" i="10"/>
  <c r="M78" i="10"/>
  <c r="I78" i="10"/>
  <c r="H78" i="10"/>
  <c r="P77" i="10"/>
  <c r="O77" i="10"/>
  <c r="N77" i="10"/>
  <c r="M77" i="10"/>
  <c r="I77" i="10"/>
  <c r="H77" i="10"/>
  <c r="P76" i="10"/>
  <c r="O76" i="10"/>
  <c r="N76" i="10"/>
  <c r="M76" i="10"/>
  <c r="I76" i="10"/>
  <c r="H76" i="10"/>
  <c r="P75" i="10"/>
  <c r="O75" i="10"/>
  <c r="N75" i="10"/>
  <c r="M75" i="10"/>
  <c r="I75" i="10"/>
  <c r="H75" i="10"/>
  <c r="P74" i="10"/>
  <c r="O74" i="10"/>
  <c r="N74" i="10"/>
  <c r="M74" i="10"/>
  <c r="I74" i="10"/>
  <c r="H74" i="10"/>
  <c r="C26" i="23"/>
  <c r="C28" i="23"/>
  <c r="C29" i="23"/>
  <c r="C12" i="23"/>
  <c r="C13" i="23"/>
  <c r="C14" i="23"/>
  <c r="C15" i="23"/>
  <c r="C16" i="23"/>
  <c r="C11" i="23"/>
  <c r="T19" i="22"/>
  <c r="T20" i="22"/>
  <c r="T21" i="22"/>
  <c r="T22" i="22"/>
  <c r="T23" i="22"/>
  <c r="T24" i="22"/>
  <c r="T25" i="22"/>
  <c r="T26" i="22"/>
  <c r="T18" i="22"/>
  <c r="T27" i="21"/>
  <c r="T26" i="21"/>
  <c r="T25" i="21"/>
  <c r="T24" i="21"/>
  <c r="T23" i="21"/>
  <c r="T22" i="21"/>
  <c r="T21" i="21"/>
  <c r="T20" i="21"/>
  <c r="T19" i="21"/>
  <c r="T27" i="20"/>
  <c r="T26" i="20"/>
  <c r="T25" i="20"/>
  <c r="T24" i="20"/>
  <c r="T23" i="20"/>
  <c r="T22" i="20"/>
  <c r="T21" i="20"/>
  <c r="T20" i="20"/>
  <c r="T19" i="20"/>
  <c r="T28" i="1"/>
  <c r="T27" i="1"/>
  <c r="T26" i="1"/>
  <c r="T25" i="1"/>
  <c r="T24" i="1"/>
  <c r="T23" i="1"/>
  <c r="T22" i="1"/>
  <c r="T21" i="1"/>
  <c r="T20" i="1"/>
  <c r="T20" i="19"/>
  <c r="T21" i="19"/>
  <c r="T22" i="19"/>
  <c r="T23" i="19"/>
  <c r="T24" i="19"/>
  <c r="T25" i="19"/>
  <c r="T26" i="19"/>
  <c r="T27" i="19"/>
  <c r="T19" i="19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T12" i="22"/>
  <c r="T11" i="22"/>
  <c r="T10" i="22"/>
  <c r="T9" i="22"/>
  <c r="T8" i="22"/>
  <c r="T12" i="21"/>
  <c r="T11" i="21"/>
  <c r="T10" i="21"/>
  <c r="T9" i="21"/>
  <c r="T8" i="21"/>
  <c r="T13" i="20"/>
  <c r="T12" i="20"/>
  <c r="T11" i="20"/>
  <c r="T10" i="20"/>
  <c r="T9" i="20"/>
  <c r="T8" i="20"/>
  <c r="T13" i="19"/>
  <c r="T11" i="19"/>
  <c r="T12" i="19"/>
  <c r="T10" i="19"/>
  <c r="T9" i="19"/>
  <c r="T8" i="19"/>
  <c r="T13" i="1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3" i="10"/>
  <c r="O2" i="10"/>
  <c r="O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4" i="10"/>
  <c r="P23" i="10"/>
  <c r="P22" i="10"/>
  <c r="P21" i="10"/>
  <c r="P20" i="10"/>
  <c r="P19" i="10"/>
  <c r="P18" i="10"/>
  <c r="P25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3" i="10"/>
  <c r="P2" i="10"/>
  <c r="P4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N8" i="10"/>
  <c r="N7" i="10"/>
  <c r="N6" i="10"/>
  <c r="N5" i="10"/>
  <c r="N4" i="10"/>
  <c r="N3" i="10"/>
  <c r="N2" i="10"/>
  <c r="M9" i="10"/>
  <c r="M8" i="10"/>
  <c r="M7" i="10"/>
  <c r="M6" i="10"/>
  <c r="M5" i="10"/>
  <c r="M4" i="10"/>
  <c r="M3" i="10"/>
  <c r="M2" i="10"/>
  <c r="I9" i="10"/>
  <c r="I8" i="10"/>
  <c r="H9" i="10"/>
  <c r="H8" i="10"/>
  <c r="I7" i="10"/>
  <c r="I6" i="10"/>
  <c r="I5" i="10"/>
  <c r="H7" i="10"/>
  <c r="H6" i="10"/>
  <c r="H5" i="10"/>
  <c r="I2" i="10"/>
  <c r="I3" i="10"/>
  <c r="I4" i="10"/>
  <c r="H4" i="10"/>
  <c r="H3" i="10"/>
  <c r="H2" i="10"/>
  <c r="T10" i="1"/>
  <c r="T11" i="1"/>
  <c r="T12" i="1"/>
  <c r="T14" i="1"/>
  <c r="T15" i="1"/>
  <c r="T9" i="1"/>
</calcChain>
</file>

<file path=xl/sharedStrings.xml><?xml version="1.0" encoding="utf-8"?>
<sst xmlns="http://schemas.openxmlformats.org/spreadsheetml/2006/main" count="4927" uniqueCount="276">
  <si>
    <t>Utoljára frissítve:</t>
  </si>
  <si>
    <t>Levelező BA I. évfolyam, 2018. ősz, 1. szemeszter</t>
  </si>
  <si>
    <t>Aktuális félév:</t>
  </si>
  <si>
    <t>2018. szeptember 01. - 2019. január 19.</t>
  </si>
  <si>
    <t>2018-2019-1 tanulmányi ciklus fontosabb időpontjai</t>
  </si>
  <si>
    <t>Vizsgaidőszak:</t>
  </si>
  <si>
    <t>2018. december 10 - 15.</t>
  </si>
  <si>
    <t>TANTERV</t>
  </si>
  <si>
    <t>BA2017</t>
  </si>
  <si>
    <t>2019. január 2 -19.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</si>
  <si>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</si>
  <si>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</si>
  <si>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</si>
  <si>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</si>
  <si>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</si>
  <si>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</si>
  <si>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Kurzuskód</t>
  </si>
  <si>
    <t>Tárgykód</t>
  </si>
  <si>
    <t>Ellenőrzés:</t>
  </si>
  <si>
    <t>GINFO</t>
  </si>
  <si>
    <t>Gazdaságinformatika</t>
  </si>
  <si>
    <t>Hornyák Miklós</t>
  </si>
  <si>
    <t>KTK-informLB</t>
  </si>
  <si>
    <t>LB17GMK01</t>
  </si>
  <si>
    <t>MIKRO</t>
  </si>
  <si>
    <t>Mikroökonómia</t>
  </si>
  <si>
    <t>Hausmann Péter</t>
  </si>
  <si>
    <t>KTK-mikrooLB</t>
  </si>
  <si>
    <t>LB17GMK07</t>
  </si>
  <si>
    <t>MARK</t>
  </si>
  <si>
    <t>Marketing</t>
  </si>
  <si>
    <t>Lányi Beatrix</t>
  </si>
  <si>
    <t>KTK-marketLB</t>
  </si>
  <si>
    <t>LB17GMK03</t>
  </si>
  <si>
    <t>ÜKA</t>
  </si>
  <si>
    <t>Üzleti és közgazdasági alapok</t>
  </si>
  <si>
    <t>KTK-uzlkozLB</t>
  </si>
  <si>
    <t>LB17GMK05</t>
  </si>
  <si>
    <t>MATEK</t>
  </si>
  <si>
    <t>Matematikai alapok</t>
  </si>
  <si>
    <t>Komlósi Sándor</t>
  </si>
  <si>
    <t>KTK-matalaLB</t>
  </si>
  <si>
    <t>LB17GMK04</t>
  </si>
  <si>
    <t>GTOR</t>
  </si>
  <si>
    <t>Gazdaságtörténet</t>
  </si>
  <si>
    <t>Kaposi Zoltán</t>
  </si>
  <si>
    <t>KTK-gaztorLB</t>
  </si>
  <si>
    <t>LB17GMA01</t>
  </si>
  <si>
    <t>KV</t>
  </si>
  <si>
    <t>Gazdaságszociológia</t>
  </si>
  <si>
    <t>Veszelka Mihály</t>
  </si>
  <si>
    <t>KTK-gazszoLB</t>
  </si>
  <si>
    <t>LB17GMC01</t>
  </si>
  <si>
    <t>Összesen:</t>
  </si>
  <si>
    <t>Tanulmányi ügyintéző:</t>
  </si>
  <si>
    <t>Schunk Szilvia</t>
  </si>
  <si>
    <t xml:space="preserve">   Tanrend</t>
  </si>
  <si>
    <t>Dátum</t>
  </si>
  <si>
    <t>09:30-10:45</t>
  </si>
  <si>
    <t>11:00-12:15</t>
  </si>
  <si>
    <t>12:30-13:45</t>
  </si>
  <si>
    <t>14:00-15:15</t>
  </si>
  <si>
    <t>15:30-16:45</t>
  </si>
  <si>
    <t>17:00-18:15</t>
  </si>
  <si>
    <t>B025</t>
  </si>
  <si>
    <t>Ne legyen GINFO</t>
  </si>
  <si>
    <t>Ne legyen ÜKA és MIKRO</t>
  </si>
  <si>
    <t>Kreditbeszámítási kérelmek leadásának határideje a Tanulmányi Osztályon:</t>
  </si>
  <si>
    <t>2018. szeptember 22.</t>
  </si>
  <si>
    <t>A félév során esetlegesen előforduló óra- illetve teremcserékről a Neptun rendszer képzési tájékoztató színterén fellelhető, naprakészen tartott</t>
  </si>
  <si>
    <t>órarendekből lehet folyamatosan tájékozódni. Kérjük figyelje változásokat (bal felső sarok)!</t>
  </si>
  <si>
    <t>Levelező BA EE II. évfolyam, 2018. ősz, 3. szemeszter</t>
  </si>
  <si>
    <t>VALSZ</t>
  </si>
  <si>
    <t>Valószínűségszámítás és statisztika</t>
  </si>
  <si>
    <t>Kehl Dániel</t>
  </si>
  <si>
    <t>KTK-vmstatLB</t>
  </si>
  <si>
    <t>LB17GMK10</t>
  </si>
  <si>
    <t>Közösen az EE II., GM II., PSz II. szakokon</t>
  </si>
  <si>
    <t>VSZ</t>
  </si>
  <si>
    <t>Vezetés - szervezés</t>
  </si>
  <si>
    <t>Gyarmatiné Bányai Edit</t>
  </si>
  <si>
    <t>KTK-vezszeLB</t>
  </si>
  <si>
    <t>LB17GMK11</t>
  </si>
  <si>
    <t>VPEN</t>
  </si>
  <si>
    <t>Vállalati pénzügy</t>
  </si>
  <si>
    <t>Fentősné Mohácsi Bernadett</t>
  </si>
  <si>
    <t>KTK-valpenLB</t>
  </si>
  <si>
    <t>LB17GMK09</t>
  </si>
  <si>
    <t>KG</t>
  </si>
  <si>
    <t>Környezetgazdaságtan</t>
  </si>
  <si>
    <t>Erdős Katalin</t>
  </si>
  <si>
    <t>KTK-kornygLB</t>
  </si>
  <si>
    <t>LB17GMA03</t>
  </si>
  <si>
    <t>EEM</t>
  </si>
  <si>
    <t>Emberi erőforrás menedzsment</t>
  </si>
  <si>
    <t>Balogh Gábor</t>
  </si>
  <si>
    <t>KTK-emberoLB</t>
  </si>
  <si>
    <t>LB17GMB02</t>
  </si>
  <si>
    <t>Közösen az EE II., GM II. szakokon</t>
  </si>
  <si>
    <t>NSZR</t>
  </si>
  <si>
    <t>Nemzetközi számviteli rendszerek</t>
  </si>
  <si>
    <t>Beke Jenő</t>
  </si>
  <si>
    <t>KTK-neszreLB</t>
  </si>
  <si>
    <t>LB17GMC03</t>
  </si>
  <si>
    <t>B314</t>
  </si>
  <si>
    <t>B016</t>
  </si>
  <si>
    <r>
      <t>B314</t>
    </r>
    <r>
      <rPr>
        <i/>
        <sz val="11"/>
        <color rgb="FF92D050"/>
        <rFont val="Calibri"/>
        <family val="2"/>
        <charset val="238"/>
        <scheme val="minor"/>
      </rPr>
      <t>;KTK-B436</t>
    </r>
  </si>
  <si>
    <t>órarendekből lehet folyamatosan tájékozódni. Kérjük figyelje a friss verziókat (bal felső sarok)!</t>
  </si>
  <si>
    <t>Levelező BA GM II. évfolyam, 2018. ősz, 3. szemeszter</t>
  </si>
  <si>
    <t>Levelező BA PSZ II. évfolyam, 2018. ősz, 3. szemeszter</t>
  </si>
  <si>
    <t>PSz</t>
  </si>
  <si>
    <t>Pénzügyi számvitel</t>
  </si>
  <si>
    <t>Denich Ervin</t>
  </si>
  <si>
    <t>KTK-pszamvLB</t>
  </si>
  <si>
    <t>LB17PSB03</t>
  </si>
  <si>
    <t>B019</t>
  </si>
  <si>
    <t>Levelező BA EE III. évfolyam, 2018. ősz, 5. szemeszter</t>
  </si>
  <si>
    <t>BA2012</t>
  </si>
  <si>
    <t>http://wweb.ktk.pte.hu/info/Tantervek/BA_EmberiE-NappaliLevelezo-2017.pdf</t>
  </si>
  <si>
    <t>Termelésmenedzsment</t>
  </si>
  <si>
    <t>Vörös József</t>
  </si>
  <si>
    <t>KTK-gmatekLB</t>
  </si>
  <si>
    <t>LB17GMK14</t>
  </si>
  <si>
    <t>Közösen az EE III., GM III., PSz III. szakokon</t>
  </si>
  <si>
    <t>Erőforrás-biztosítás és- fejlesztés</t>
  </si>
  <si>
    <t>Ásványi Zsófia</t>
  </si>
  <si>
    <t>KTK-szamviLB</t>
  </si>
  <si>
    <t>LB17EEB06</t>
  </si>
  <si>
    <t>Szervezeti kultúra menedzselése nemzeti közegben</t>
  </si>
  <si>
    <t>Jarjabka Ákos</t>
  </si>
  <si>
    <t>KTK-elmtorLB</t>
  </si>
  <si>
    <t>LB17GMB07</t>
  </si>
  <si>
    <t>Közösen az EE III., GM III. szakokon</t>
  </si>
  <si>
    <t>HR információs rendszerek, e-HR</t>
  </si>
  <si>
    <t>LB17EEB07</t>
  </si>
  <si>
    <t>Szervezet- és munkaszociológia</t>
  </si>
  <si>
    <t>Márta Anette</t>
  </si>
  <si>
    <t>KTK-uzkommLB</t>
  </si>
  <si>
    <t>LB17EEB08</t>
  </si>
  <si>
    <t>A karriermenedzsment szervezeti eszközei</t>
  </si>
  <si>
    <t>LB17EEB14</t>
  </si>
  <si>
    <t>Bevezetés a tanácsadásba</t>
  </si>
  <si>
    <t>Schmuck Roland</t>
  </si>
  <si>
    <t>LB17EEB15</t>
  </si>
  <si>
    <t>Kisgécziné Schunk Szilvia</t>
  </si>
  <si>
    <t>SZAMV</t>
  </si>
  <si>
    <t>ÖNISM</t>
  </si>
  <si>
    <t>B323/1</t>
  </si>
  <si>
    <t>GMAT</t>
  </si>
  <si>
    <t>ÜZKOM</t>
  </si>
  <si>
    <t>ELM</t>
  </si>
  <si>
    <t>Levelező BA GM III. évfolyam, 2018. ősz, 5. szemeszter</t>
  </si>
  <si>
    <t>STRAT</t>
  </si>
  <si>
    <t>Stratégiai és üzleti tervezés</t>
  </si>
  <si>
    <t>Rideg András</t>
  </si>
  <si>
    <t>KTK-stratutLB</t>
  </si>
  <si>
    <t>LB12GMB03</t>
  </si>
  <si>
    <t>SZKULT</t>
  </si>
  <si>
    <t>Bevezetés a szervezeti kultúra és tudás menedzselésébe</t>
  </si>
  <si>
    <t>Gyarmatiné Bányai Edit - Jarjabka Ákos</t>
  </si>
  <si>
    <t>50-50</t>
  </si>
  <si>
    <t>KTK-bevszeLB</t>
  </si>
  <si>
    <t>LB12GMB04</t>
  </si>
  <si>
    <t>ONISM</t>
  </si>
  <si>
    <t>Önismereti tréning</t>
  </si>
  <si>
    <t>Titkos Csaba</t>
  </si>
  <si>
    <t>KTK-onismtLB</t>
  </si>
  <si>
    <t>LB12GMB06</t>
  </si>
  <si>
    <t>2-3 alkalom:szept 15, 22, okt. 6, nov 24. (dec. 8) 12:30-tól B323/1</t>
  </si>
  <si>
    <t>PROJEKT</t>
  </si>
  <si>
    <t>A projektmenedzsment és a csoportmunka számítógépes támogatása</t>
  </si>
  <si>
    <t>KTK-promenLB</t>
  </si>
  <si>
    <t>LB12GMB05</t>
  </si>
  <si>
    <t>VALLADO</t>
  </si>
  <si>
    <t>Vállalkozások adózása</t>
  </si>
  <si>
    <t>Márkus Gábor</t>
  </si>
  <si>
    <t>KTK-valadoLB</t>
  </si>
  <si>
    <t>LB12GMB11</t>
  </si>
  <si>
    <t>Közösen a GM III., PSz III. szakokon</t>
  </si>
  <si>
    <t>EEMA</t>
  </si>
  <si>
    <t>Emberi erőforrás menedzsment alkalmazások</t>
  </si>
  <si>
    <t>Karoliny Mártonné</t>
  </si>
  <si>
    <t>KTK-eemalkLB</t>
  </si>
  <si>
    <t>LB12GMB12</t>
  </si>
  <si>
    <t>B020</t>
  </si>
  <si>
    <t>Ne legyen PROJEKT</t>
  </si>
  <si>
    <t>B128</t>
  </si>
  <si>
    <t>Levelező BA PSZ III. évfolyam, 2018. ősz, 5. szemeszter</t>
  </si>
  <si>
    <t>KSZVITEL</t>
  </si>
  <si>
    <t>Költségszámvitel</t>
  </si>
  <si>
    <t>KTK-kszamvLB</t>
  </si>
  <si>
    <t>LB12PSB02</t>
  </si>
  <si>
    <t>PMAT</t>
  </si>
  <si>
    <t>Pénzügymatematika &amp; Tőkeköltségvetés</t>
  </si>
  <si>
    <t>Posza Alexandra</t>
  </si>
  <si>
    <t>KTK-pentokLB</t>
  </si>
  <si>
    <t>LB12PSB03</t>
  </si>
  <si>
    <t>KOZOS</t>
  </si>
  <si>
    <t>Közösségi gazdaságtan</t>
  </si>
  <si>
    <t>Szabó Zoltán</t>
  </si>
  <si>
    <t>KTK-kozgazLB</t>
  </si>
  <si>
    <t>LB12PSB05</t>
  </si>
  <si>
    <t>KISPU</t>
  </si>
  <si>
    <t>Kisvállalati pénzügyek</t>
  </si>
  <si>
    <t>Krabatné Fehér Zsófia</t>
  </si>
  <si>
    <t>KTK-kisvalLB</t>
  </si>
  <si>
    <t>LB12PSB10</t>
  </si>
  <si>
    <t>ELLEN</t>
  </si>
  <si>
    <t>Ellenőrzés</t>
  </si>
  <si>
    <t>Szücs Tamás</t>
  </si>
  <si>
    <t>KTK-ellenoLB</t>
  </si>
  <si>
    <t>LB12PSB14</t>
  </si>
  <si>
    <t>B021</t>
  </si>
  <si>
    <t>Bedő Zsolt</t>
  </si>
  <si>
    <t>Kód</t>
  </si>
  <si>
    <t>tárgy</t>
  </si>
  <si>
    <t>oktató</t>
  </si>
  <si>
    <t>Megjegyzés</t>
  </si>
  <si>
    <t>DB</t>
  </si>
  <si>
    <t>VIZSGAREND 2018/19 őszi félév levelező alapképzés</t>
  </si>
  <si>
    <t>I. évfolyam</t>
  </si>
  <si>
    <t>Vizsganap</t>
  </si>
  <si>
    <t>TEREM</t>
  </si>
  <si>
    <t>B017</t>
  </si>
  <si>
    <t>09h30</t>
  </si>
  <si>
    <t>VK</t>
  </si>
  <si>
    <t>MSc</t>
  </si>
  <si>
    <t>11h00</t>
  </si>
  <si>
    <t>12h30</t>
  </si>
  <si>
    <t>PSZ</t>
  </si>
  <si>
    <t>17h00</t>
  </si>
  <si>
    <t>II. évfolyam</t>
  </si>
  <si>
    <t>III. évfolyam</t>
  </si>
  <si>
    <t>Megjegyzések:</t>
  </si>
  <si>
    <t>VALSZ - Valószínűségszámítás és statisztika vizsgaidőpontok gépterembe kerülnek meghirdetésre</t>
  </si>
  <si>
    <t>KOZOS - Közösségi gazdaságtan - nem kerül meghirdetésre vizsga</t>
  </si>
  <si>
    <t>EEMA - A kurzus jellege miatt nem szükséges vizsga meghirdetése</t>
  </si>
  <si>
    <t>VPEN - Elég egy időpont meghirdetése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</si>
  <si>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</si>
  <si>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</si>
  <si>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</si>
  <si>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</si>
  <si>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</si>
  <si>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</si>
  <si>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</si>
  <si>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</si>
  <si>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</si>
  <si>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</si>
  <si>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</si>
  <si>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</si>
  <si>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</si>
  <si>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</si>
  <si>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</si>
  <si>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OKTATO</t>
  </si>
  <si>
    <t>TEREMUTKOZHET</t>
  </si>
  <si>
    <t>OKTATOUTKOZHET</t>
  </si>
  <si>
    <t>KURZUSOKTATOIT_AZORAKHOZ</t>
  </si>
  <si>
    <t>KTKLev-BA-I</t>
  </si>
  <si>
    <t>KTK Levelező BA 1. szemeszter</t>
  </si>
  <si>
    <t>Levelező</t>
  </si>
  <si>
    <t>2018/19/1</t>
  </si>
  <si>
    <t>2018.09.03.</t>
  </si>
  <si>
    <t>2018.12.09.</t>
  </si>
  <si>
    <t>KTK-levelezo-v2</t>
  </si>
  <si>
    <t>I</t>
  </si>
  <si>
    <t>N</t>
  </si>
  <si>
    <t>KTKLev-BA-II-GM</t>
  </si>
  <si>
    <t>KTK Levelező BA 3. szemeszter GM</t>
  </si>
  <si>
    <t>KTKLev-BA-II-PSZ</t>
  </si>
  <si>
    <t>KTK Levelező BA 3. szemeszter PSZ</t>
  </si>
  <si>
    <t>KTKLev-BA-III-GM</t>
  </si>
  <si>
    <t>KTK Levelező BA 5. szemeszter GM</t>
  </si>
  <si>
    <t>KTKLev-BA-III-PSz</t>
  </si>
  <si>
    <t>KTK Levelező BA 5. szemeszter PSz</t>
  </si>
  <si>
    <t>VSZ/SZKULT</t>
  </si>
  <si>
    <t>(Frissítve: 2018.11.27.)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</si>
</sst>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\-mm\-dd"/>
    <numFmt numFmtId="165" formatCode="yyyy&quot;. &quot;mmmm\ d/"/>
    <numFmt numFmtId="166" formatCode="yy/mm/dd"/>
    <numFmt numFmtId="167" formatCode="#####&quot; óra&quot;"/>
    <numFmt numFmtId="168" formatCode="dddd"/>
    <numFmt numFmtId="169" formatCode="0.0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DejaVu Sans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rgb="FF92D05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43"/>
      </patternFill>
    </fill>
    <fill>
      <gradientFill>
        <stop position="0">
          <color theme="5" tint="0.40000610370189521"/>
        </stop>
        <stop position="1">
          <color theme="9" tint="0.40000610370189521"/>
        </stop>
      </gradient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/>
    <xf numFmtId="0" fontId="4" fillId="0" borderId="0" xfId="2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1" fillId="0" borderId="0" xfId="0" applyFont="1"/>
    <xf numFmtId="0" fontId="5" fillId="0" borderId="0" xfId="2" applyFont="1" applyAlignment="1">
      <alignment vertical="center"/>
    </xf>
    <xf numFmtId="166" fontId="5" fillId="0" borderId="0" xfId="2" applyNumberFormat="1" applyFont="1" applyAlignment="1">
      <alignment vertical="center"/>
    </xf>
    <xf numFmtId="0" fontId="1" fillId="0" borderId="1" xfId="0" applyFont="1" applyBorder="1"/>
    <xf numFmtId="0" fontId="5" fillId="3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5" fillId="0" borderId="0" xfId="0" applyFont="1"/>
    <xf numFmtId="167" fontId="4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0" applyFont="1"/>
    <xf numFmtId="0" fontId="1" fillId="0" borderId="1" xfId="1" applyNumberForma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5" fillId="6" borderId="2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164" fontId="5" fillId="0" borderId="8" xfId="2" applyNumberFormat="1" applyFont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5" fillId="0" borderId="10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5" fillId="0" borderId="0" xfId="2" applyFont="1"/>
    <xf numFmtId="0" fontId="1" fillId="0" borderId="10" xfId="0" applyFont="1" applyBorder="1"/>
    <xf numFmtId="0" fontId="4" fillId="0" borderId="12" xfId="2" applyFont="1" applyBorder="1" applyAlignment="1">
      <alignment horizontal="left" vertical="center"/>
    </xf>
    <xf numFmtId="0" fontId="4" fillId="5" borderId="13" xfId="2" applyFont="1" applyFill="1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14" fontId="4" fillId="0" borderId="12" xfId="2" applyNumberFormat="1" applyFont="1" applyBorder="1" applyAlignment="1">
      <alignment horizontal="center" vertical="center"/>
    </xf>
    <xf numFmtId="0" fontId="1" fillId="0" borderId="14" xfId="0" applyFont="1" applyBorder="1"/>
    <xf numFmtId="0" fontId="7" fillId="0" borderId="11" xfId="0" applyFont="1" applyBorder="1"/>
    <xf numFmtId="0" fontId="5" fillId="0" borderId="15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49" fontId="12" fillId="0" borderId="0" xfId="0" applyNumberFormat="1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3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49" fontId="12" fillId="0" borderId="16" xfId="0" applyNumberFormat="1" applyFont="1" applyBorder="1"/>
    <xf numFmtId="0" fontId="5" fillId="8" borderId="1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10" fillId="13" borderId="3" xfId="2" applyFont="1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 vertical="center"/>
    </xf>
    <xf numFmtId="0" fontId="6" fillId="10" borderId="3" xfId="2" applyFont="1" applyFill="1" applyBorder="1" applyAlignment="1">
      <alignment horizontal="center" vertical="center"/>
    </xf>
    <xf numFmtId="0" fontId="5" fillId="11" borderId="1" xfId="2" applyFont="1" applyFill="1" applyBorder="1" applyAlignment="1">
      <alignment horizontal="center"/>
    </xf>
    <xf numFmtId="0" fontId="5" fillId="10" borderId="3" xfId="2" applyFont="1" applyFill="1" applyBorder="1" applyAlignment="1">
      <alignment horizontal="center" vertical="center"/>
    </xf>
    <xf numFmtId="0" fontId="5" fillId="11" borderId="3" xfId="2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6" fillId="0" borderId="0" xfId="3"/>
    <xf numFmtId="168" fontId="16" fillId="12" borderId="1" xfId="3" applyNumberFormat="1" applyFill="1" applyBorder="1"/>
    <xf numFmtId="0" fontId="16" fillId="0" borderId="1" xfId="3" applyBorder="1"/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2" fillId="0" borderId="2" xfId="3" applyFont="1" applyBorder="1" applyAlignment="1">
      <alignment horizontal="center"/>
    </xf>
    <xf numFmtId="49" fontId="13" fillId="0" borderId="16" xfId="0" applyNumberFormat="1" applyFont="1" applyBorder="1"/>
    <xf numFmtId="49" fontId="0" fillId="9" borderId="7" xfId="0" applyNumberFormat="1" applyFill="1" applyBorder="1"/>
    <xf numFmtId="49" fontId="0" fillId="9" borderId="8" xfId="0" applyNumberFormat="1" applyFill="1" applyBorder="1"/>
    <xf numFmtId="0" fontId="9" fillId="9" borderId="8" xfId="0" applyFont="1" applyFill="1" applyBorder="1"/>
    <xf numFmtId="0" fontId="9" fillId="9" borderId="0" xfId="0" applyFont="1" applyFill="1"/>
    <xf numFmtId="49" fontId="9" fillId="9" borderId="0" xfId="0" applyNumberFormat="1" applyFont="1" applyFill="1"/>
    <xf numFmtId="49" fontId="9" fillId="9" borderId="8" xfId="0" applyNumberFormat="1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 vertical="center"/>
    </xf>
    <xf numFmtId="0" fontId="0" fillId="9" borderId="0" xfId="0" applyFill="1"/>
    <xf numFmtId="0" fontId="9" fillId="9" borderId="9" xfId="0" applyFont="1" applyFill="1" applyBorder="1"/>
    <xf numFmtId="49" fontId="0" fillId="9" borderId="10" xfId="0" applyNumberFormat="1" applyFill="1" applyBorder="1"/>
    <xf numFmtId="49" fontId="0" fillId="9" borderId="0" xfId="0" applyNumberFormat="1" applyFill="1"/>
    <xf numFmtId="0" fontId="0" fillId="9" borderId="0" xfId="0" applyFill="1" applyAlignment="1">
      <alignment horizontal="center" vertical="center"/>
    </xf>
    <xf numFmtId="0" fontId="9" fillId="9" borderId="11" xfId="0" applyFont="1" applyFill="1" applyBorder="1"/>
    <xf numFmtId="49" fontId="0" fillId="9" borderId="15" xfId="0" applyNumberFormat="1" applyFill="1" applyBorder="1"/>
    <xf numFmtId="49" fontId="0" fillId="9" borderId="16" xfId="0" applyNumberFormat="1" applyFill="1" applyBorder="1"/>
    <xf numFmtId="0" fontId="9" fillId="9" borderId="16" xfId="0" applyFont="1" applyFill="1" applyBorder="1"/>
    <xf numFmtId="49" fontId="9" fillId="9" borderId="16" xfId="0" applyNumberFormat="1" applyFont="1" applyFill="1" applyBorder="1"/>
    <xf numFmtId="0" fontId="0" fillId="9" borderId="16" xfId="0" applyFill="1" applyBorder="1"/>
    <xf numFmtId="0" fontId="0" fillId="9" borderId="16" xfId="0" applyFill="1" applyBorder="1" applyAlignment="1">
      <alignment horizontal="center" vertical="center"/>
    </xf>
    <xf numFmtId="0" fontId="9" fillId="9" borderId="17" xfId="0" applyFont="1" applyFill="1" applyBorder="1"/>
    <xf numFmtId="49" fontId="0" fillId="6" borderId="7" xfId="0" applyNumberFormat="1" applyFill="1" applyBorder="1"/>
    <xf numFmtId="49" fontId="0" fillId="6" borderId="8" xfId="0" applyNumberFormat="1" applyFill="1" applyBorder="1"/>
    <xf numFmtId="0" fontId="9" fillId="6" borderId="8" xfId="0" applyFont="1" applyFill="1" applyBorder="1"/>
    <xf numFmtId="0" fontId="9" fillId="6" borderId="0" xfId="0" applyFont="1" applyFill="1"/>
    <xf numFmtId="49" fontId="9" fillId="6" borderId="0" xfId="0" applyNumberFormat="1" applyFont="1" applyFill="1"/>
    <xf numFmtId="49" fontId="9" fillId="6" borderId="8" xfId="0" applyNumberFormat="1" applyFont="1" applyFill="1" applyBorder="1"/>
    <xf numFmtId="0" fontId="0" fillId="6" borderId="8" xfId="0" applyFill="1" applyBorder="1"/>
    <xf numFmtId="0" fontId="0" fillId="6" borderId="8" xfId="0" applyFill="1" applyBorder="1" applyAlignment="1">
      <alignment horizontal="center" vertical="center"/>
    </xf>
    <xf numFmtId="0" fontId="0" fillId="6" borderId="0" xfId="0" applyFill="1"/>
    <xf numFmtId="0" fontId="9" fillId="6" borderId="9" xfId="0" applyFont="1" applyFill="1" applyBorder="1"/>
    <xf numFmtId="49" fontId="0" fillId="6" borderId="10" xfId="0" applyNumberFormat="1" applyFill="1" applyBorder="1"/>
    <xf numFmtId="49" fontId="0" fillId="6" borderId="0" xfId="0" applyNumberFormat="1" applyFill="1"/>
    <xf numFmtId="0" fontId="0" fillId="6" borderId="0" xfId="0" applyFill="1" applyAlignment="1">
      <alignment horizontal="center" vertical="center"/>
    </xf>
    <xf numFmtId="0" fontId="9" fillId="6" borderId="11" xfId="0" applyFont="1" applyFill="1" applyBorder="1"/>
    <xf numFmtId="49" fontId="0" fillId="6" borderId="15" xfId="0" applyNumberFormat="1" applyFill="1" applyBorder="1"/>
    <xf numFmtId="49" fontId="0" fillId="6" borderId="16" xfId="0" applyNumberFormat="1" applyFill="1" applyBorder="1"/>
    <xf numFmtId="0" fontId="9" fillId="6" borderId="16" xfId="0" applyFont="1" applyFill="1" applyBorder="1"/>
    <xf numFmtId="49" fontId="9" fillId="6" borderId="16" xfId="0" applyNumberFormat="1" applyFont="1" applyFill="1" applyBorder="1"/>
    <xf numFmtId="0" fontId="0" fillId="6" borderId="16" xfId="0" applyFill="1" applyBorder="1"/>
    <xf numFmtId="0" fontId="0" fillId="6" borderId="16" xfId="0" applyFill="1" applyBorder="1" applyAlignment="1">
      <alignment horizontal="center" vertical="center"/>
    </xf>
    <xf numFmtId="0" fontId="9" fillId="6" borderId="17" xfId="0" applyFont="1" applyFill="1" applyBorder="1"/>
    <xf numFmtId="49" fontId="0" fillId="15" borderId="7" xfId="0" applyNumberFormat="1" applyFill="1" applyBorder="1"/>
    <xf numFmtId="49" fontId="0" fillId="15" borderId="8" xfId="0" applyNumberFormat="1" applyFill="1" applyBorder="1"/>
    <xf numFmtId="0" fontId="9" fillId="15" borderId="8" xfId="0" applyFont="1" applyFill="1" applyBorder="1"/>
    <xf numFmtId="0" fontId="9" fillId="15" borderId="0" xfId="0" applyFont="1" applyFill="1"/>
    <xf numFmtId="49" fontId="9" fillId="15" borderId="0" xfId="0" applyNumberFormat="1" applyFont="1" applyFill="1"/>
    <xf numFmtId="49" fontId="9" fillId="15" borderId="8" xfId="0" applyNumberFormat="1" applyFont="1" applyFill="1" applyBorder="1"/>
    <xf numFmtId="0" fontId="0" fillId="15" borderId="8" xfId="0" applyFill="1" applyBorder="1"/>
    <xf numFmtId="0" fontId="0" fillId="15" borderId="8" xfId="0" applyFill="1" applyBorder="1" applyAlignment="1">
      <alignment horizontal="center" vertical="center"/>
    </xf>
    <xf numFmtId="0" fontId="0" fillId="15" borderId="0" xfId="0" applyFill="1"/>
    <xf numFmtId="0" fontId="9" fillId="15" borderId="9" xfId="0" applyFont="1" applyFill="1" applyBorder="1"/>
    <xf numFmtId="49" fontId="0" fillId="15" borderId="10" xfId="0" applyNumberFormat="1" applyFill="1" applyBorder="1"/>
    <xf numFmtId="49" fontId="0" fillId="15" borderId="0" xfId="0" applyNumberFormat="1" applyFill="1"/>
    <xf numFmtId="49" fontId="0" fillId="15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9" fillId="15" borderId="11" xfId="0" applyFont="1" applyFill="1" applyBorder="1"/>
    <xf numFmtId="49" fontId="0" fillId="15" borderId="15" xfId="0" applyNumberFormat="1" applyFill="1" applyBorder="1"/>
    <xf numFmtId="49" fontId="0" fillId="15" borderId="16" xfId="0" applyNumberFormat="1" applyFill="1" applyBorder="1"/>
    <xf numFmtId="0" fontId="9" fillId="15" borderId="16" xfId="0" applyFont="1" applyFill="1" applyBorder="1"/>
    <xf numFmtId="49" fontId="9" fillId="15" borderId="16" xfId="0" applyNumberFormat="1" applyFont="1" applyFill="1" applyBorder="1"/>
    <xf numFmtId="0" fontId="0" fillId="15" borderId="16" xfId="0" applyFill="1" applyBorder="1"/>
    <xf numFmtId="49" fontId="0" fillId="15" borderId="16" xfId="0" applyNumberForma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9" fillId="15" borderId="17" xfId="0" applyFont="1" applyFill="1" applyBorder="1"/>
    <xf numFmtId="1" fontId="0" fillId="15" borderId="8" xfId="0" applyNumberFormat="1" applyFill="1" applyBorder="1" applyAlignment="1">
      <alignment horizontal="center" vertical="center"/>
    </xf>
    <xf numFmtId="1" fontId="0" fillId="15" borderId="0" xfId="0" applyNumberFormat="1" applyFill="1" applyAlignment="1">
      <alignment horizontal="center" vertical="center"/>
    </xf>
    <xf numFmtId="1" fontId="0" fillId="15" borderId="16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9" borderId="8" xfId="0" applyNumberFormat="1" applyFill="1" applyBorder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1" fontId="0" fillId="9" borderId="16" xfId="0" applyNumberFormat="1" applyFill="1" applyBorder="1" applyAlignment="1">
      <alignment horizontal="center" vertical="center"/>
    </xf>
    <xf numFmtId="0" fontId="16" fillId="12" borderId="2" xfId="3" applyFill="1" applyBorder="1"/>
    <xf numFmtId="0" fontId="16" fillId="0" borderId="21" xfId="3" applyBorder="1"/>
    <xf numFmtId="0" fontId="16" fillId="0" borderId="22" xfId="3" applyBorder="1"/>
    <xf numFmtId="0" fontId="16" fillId="0" borderId="23" xfId="3" applyBorder="1"/>
    <xf numFmtId="0" fontId="16" fillId="0" borderId="24" xfId="3" applyBorder="1"/>
    <xf numFmtId="0" fontId="16" fillId="0" borderId="26" xfId="3" applyBorder="1"/>
    <xf numFmtId="0" fontId="16" fillId="0" borderId="27" xfId="3" applyBorder="1"/>
    <xf numFmtId="14" fontId="16" fillId="12" borderId="12" xfId="3" applyNumberFormat="1" applyFill="1" applyBorder="1"/>
    <xf numFmtId="0" fontId="16" fillId="0" borderId="30" xfId="3" applyBorder="1"/>
    <xf numFmtId="14" fontId="16" fillId="0" borderId="22" xfId="3" applyNumberFormat="1" applyBorder="1"/>
    <xf numFmtId="0" fontId="16" fillId="0" borderId="31" xfId="3" applyBorder="1"/>
    <xf numFmtId="0" fontId="16" fillId="0" borderId="2" xfId="3" applyBorder="1"/>
    <xf numFmtId="0" fontId="25" fillId="0" borderId="10" xfId="2" applyFont="1" applyBorder="1" applyAlignment="1">
      <alignment horizontal="right" vertical="center"/>
    </xf>
    <xf numFmtId="0" fontId="25" fillId="0" borderId="0" xfId="2" applyFont="1" applyAlignment="1">
      <alignment horizontal="right" vertical="center"/>
    </xf>
    <xf numFmtId="0" fontId="26" fillId="0" borderId="0" xfId="6" applyAlignment="1" applyProtection="1"/>
    <xf numFmtId="169" fontId="5" fillId="0" borderId="1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5" fillId="14" borderId="2" xfId="2" applyFont="1" applyFill="1" applyBorder="1" applyAlignment="1">
      <alignment horizontal="center" vertical="center"/>
    </xf>
    <xf numFmtId="0" fontId="6" fillId="14" borderId="3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" vertical="center"/>
    </xf>
    <xf numFmtId="0" fontId="6" fillId="9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17" fillId="9" borderId="1" xfId="3" applyFont="1" applyFill="1" applyBorder="1" applyAlignment="1">
      <alignment horizontal="left" vertical="center"/>
    </xf>
    <xf numFmtId="0" fontId="21" fillId="6" borderId="12" xfId="5" applyFont="1" applyFill="1" applyBorder="1" applyAlignment="1">
      <alignment horizontal="left" vertical="center"/>
    </xf>
    <xf numFmtId="0" fontId="21" fillId="6" borderId="1" xfId="5" applyFont="1" applyFill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16" fillId="0" borderId="0" xfId="3" applyAlignment="1">
      <alignment horizontal="center" vertical="center"/>
    </xf>
    <xf numFmtId="0" fontId="16" fillId="0" borderId="1" xfId="3" applyBorder="1" applyAlignment="1">
      <alignment horizontal="center" vertical="center"/>
    </xf>
    <xf numFmtId="0" fontId="5" fillId="18" borderId="1" xfId="2" applyFont="1" applyFill="1" applyBorder="1" applyAlignment="1">
      <alignment horizontal="left" vertical="center"/>
    </xf>
    <xf numFmtId="0" fontId="17" fillId="18" borderId="1" xfId="3" applyFont="1" applyFill="1" applyBorder="1" applyAlignment="1">
      <alignment horizontal="left" vertical="center"/>
    </xf>
    <xf numFmtId="0" fontId="19" fillId="18" borderId="1" xfId="4" applyFont="1" applyFill="1" applyBorder="1" applyAlignment="1">
      <alignment horizontal="left" vertical="center"/>
    </xf>
    <xf numFmtId="0" fontId="16" fillId="17" borderId="1" xfId="3" applyFill="1" applyBorder="1" applyAlignment="1">
      <alignment horizontal="left" vertical="center"/>
    </xf>
    <xf numFmtId="0" fontId="19" fillId="17" borderId="1" xfId="3" applyFont="1" applyFill="1" applyBorder="1" applyAlignment="1">
      <alignment horizontal="left" vertical="center"/>
    </xf>
    <xf numFmtId="0" fontId="19" fillId="17" borderId="1" xfId="4" applyFont="1" applyFill="1" applyBorder="1" applyAlignment="1">
      <alignment horizontal="left" vertical="center"/>
    </xf>
    <xf numFmtId="0" fontId="20" fillId="17" borderId="1" xfId="4" applyFont="1" applyFill="1" applyBorder="1" applyAlignment="1">
      <alignment horizontal="left" vertical="center"/>
    </xf>
    <xf numFmtId="0" fontId="16" fillId="19" borderId="1" xfId="3" applyFill="1" applyBorder="1" applyAlignment="1">
      <alignment horizontal="left" vertical="center"/>
    </xf>
    <xf numFmtId="0" fontId="19" fillId="19" borderId="1" xfId="3" applyFont="1" applyFill="1" applyBorder="1" applyAlignment="1">
      <alignment horizontal="left" vertical="center"/>
    </xf>
    <xf numFmtId="0" fontId="20" fillId="19" borderId="1" xfId="4" applyFont="1" applyFill="1" applyBorder="1" applyAlignment="1">
      <alignment horizontal="left" vertical="center"/>
    </xf>
    <xf numFmtId="0" fontId="17" fillId="6" borderId="1" xfId="3" applyFont="1" applyFill="1" applyBorder="1" applyAlignment="1">
      <alignment horizontal="left" vertical="center"/>
    </xf>
    <xf numFmtId="0" fontId="21" fillId="9" borderId="12" xfId="5" applyFont="1" applyFill="1" applyBorder="1" applyAlignment="1">
      <alignment horizontal="left" vertical="center"/>
    </xf>
    <xf numFmtId="0" fontId="21" fillId="9" borderId="1" xfId="5" applyFont="1" applyFill="1" applyBorder="1" applyAlignment="1">
      <alignment horizontal="left" vertical="center"/>
    </xf>
    <xf numFmtId="0" fontId="5" fillId="14" borderId="3" xfId="2" applyFont="1" applyFill="1" applyBorder="1" applyAlignment="1">
      <alignment horizontal="center" vertical="center"/>
    </xf>
    <xf numFmtId="0" fontId="5" fillId="20" borderId="2" xfId="2" applyFont="1" applyFill="1" applyBorder="1" applyAlignment="1">
      <alignment horizontal="center" vertical="center"/>
    </xf>
    <xf numFmtId="0" fontId="5" fillId="20" borderId="3" xfId="2" applyFont="1" applyFill="1" applyBorder="1" applyAlignment="1">
      <alignment horizontal="center" vertical="center"/>
    </xf>
    <xf numFmtId="0" fontId="27" fillId="6" borderId="1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5" fillId="22" borderId="2" xfId="2" applyFont="1" applyFill="1" applyBorder="1" applyAlignment="1">
      <alignment horizontal="center" vertical="center"/>
    </xf>
    <xf numFmtId="0" fontId="5" fillId="22" borderId="3" xfId="2" applyFont="1" applyFill="1" applyBorder="1" applyAlignment="1">
      <alignment horizontal="center" vertical="center"/>
    </xf>
    <xf numFmtId="0" fontId="5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7" borderId="2" xfId="2" applyFont="1" applyFill="1" applyBorder="1" applyAlignment="1">
      <alignment horizontal="center"/>
    </xf>
    <xf numFmtId="0" fontId="5" fillId="11" borderId="2" xfId="2" applyFont="1" applyFill="1" applyBorder="1" applyAlignment="1">
      <alignment horizontal="center"/>
    </xf>
    <xf numFmtId="0" fontId="5" fillId="8" borderId="2" xfId="2" applyFont="1" applyFill="1" applyBorder="1" applyAlignment="1">
      <alignment horizontal="center"/>
    </xf>
    <xf numFmtId="165" fontId="28" fillId="0" borderId="0" xfId="0" applyNumberFormat="1" applyFont="1" applyAlignment="1">
      <alignment vertical="center"/>
    </xf>
    <xf numFmtId="0" fontId="25" fillId="0" borderId="0" xfId="2" applyFont="1" applyAlignment="1">
      <alignment vertical="center"/>
    </xf>
    <xf numFmtId="0" fontId="5" fillId="23" borderId="1" xfId="2" applyFont="1" applyFill="1" applyBorder="1" applyAlignment="1">
      <alignment horizontal="center"/>
    </xf>
    <xf numFmtId="0" fontId="0" fillId="14" borderId="3" xfId="0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13" borderId="2" xfId="2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/>
    </xf>
    <xf numFmtId="0" fontId="21" fillId="24" borderId="12" xfId="5" applyFont="1" applyFill="1" applyBorder="1" applyAlignment="1">
      <alignment horizontal="left" vertical="center"/>
    </xf>
    <xf numFmtId="0" fontId="21" fillId="24" borderId="3" xfId="5" applyFont="1" applyFill="1" applyBorder="1" applyAlignment="1">
      <alignment horizontal="left" vertical="center"/>
    </xf>
    <xf numFmtId="0" fontId="14" fillId="0" borderId="0" xfId="3" applyFont="1" applyAlignment="1">
      <alignment horizontal="left"/>
    </xf>
    <xf numFmtId="0" fontId="29" fillId="0" borderId="0" xfId="3" applyFont="1" applyAlignment="1">
      <alignment horizontal="left"/>
    </xf>
    <xf numFmtId="0" fontId="30" fillId="0" borderId="26" xfId="3" applyFont="1" applyBorder="1"/>
    <xf numFmtId="0" fontId="5" fillId="18" borderId="12" xfId="2" applyFont="1" applyFill="1" applyBorder="1" applyAlignment="1">
      <alignment horizontal="left" vertical="center"/>
    </xf>
    <xf numFmtId="0" fontId="14" fillId="15" borderId="32" xfId="3" applyFont="1" applyFill="1" applyBorder="1" applyAlignment="1">
      <alignment horizontal="center"/>
    </xf>
    <xf numFmtId="0" fontId="14" fillId="11" borderId="32" xfId="3" applyFont="1" applyFill="1" applyBorder="1"/>
    <xf numFmtId="14" fontId="16" fillId="12" borderId="33" xfId="3" applyNumberFormat="1" applyFill="1" applyBorder="1"/>
    <xf numFmtId="168" fontId="16" fillId="12" borderId="34" xfId="3" applyNumberFormat="1" applyFill="1" applyBorder="1"/>
    <xf numFmtId="0" fontId="16" fillId="12" borderId="5" xfId="3" applyFill="1" applyBorder="1"/>
    <xf numFmtId="0" fontId="16" fillId="0" borderId="35" xfId="3" applyBorder="1"/>
    <xf numFmtId="0" fontId="16" fillId="0" borderId="34" xfId="3" applyBorder="1"/>
    <xf numFmtId="14" fontId="16" fillId="12" borderId="36" xfId="3" applyNumberFormat="1" applyFill="1" applyBorder="1"/>
    <xf numFmtId="168" fontId="16" fillId="12" borderId="37" xfId="3" applyNumberFormat="1" applyFill="1" applyBorder="1"/>
    <xf numFmtId="0" fontId="16" fillId="12" borderId="38" xfId="3" applyFill="1" applyBorder="1"/>
    <xf numFmtId="0" fontId="5" fillId="18" borderId="36" xfId="2" applyFont="1" applyFill="1" applyBorder="1" applyAlignment="1">
      <alignment horizontal="left" vertical="center"/>
    </xf>
    <xf numFmtId="0" fontId="5" fillId="18" borderId="37" xfId="2" applyFont="1" applyFill="1" applyBorder="1" applyAlignment="1">
      <alignment horizontal="left" vertical="center"/>
    </xf>
    <xf numFmtId="0" fontId="16" fillId="17" borderId="37" xfId="3" applyFill="1" applyBorder="1" applyAlignment="1">
      <alignment horizontal="left" vertical="center"/>
    </xf>
    <xf numFmtId="0" fontId="21" fillId="6" borderId="37" xfId="5" applyFont="1" applyFill="1" applyBorder="1" applyAlignment="1">
      <alignment horizontal="left" vertical="center"/>
    </xf>
    <xf numFmtId="0" fontId="21" fillId="6" borderId="36" xfId="5" applyFont="1" applyFill="1" applyBorder="1" applyAlignment="1">
      <alignment horizontal="left" vertical="center"/>
    </xf>
    <xf numFmtId="0" fontId="16" fillId="0" borderId="37" xfId="3" applyBorder="1"/>
    <xf numFmtId="0" fontId="21" fillId="9" borderId="37" xfId="5" applyFont="1" applyFill="1" applyBorder="1" applyAlignment="1">
      <alignment horizontal="left" vertical="center"/>
    </xf>
    <xf numFmtId="0" fontId="16" fillId="0" borderId="39" xfId="3" applyBorder="1"/>
    <xf numFmtId="0" fontId="16" fillId="0" borderId="25" xfId="3" applyBorder="1"/>
    <xf numFmtId="0" fontId="30" fillId="0" borderId="25" xfId="3" applyFont="1" applyBorder="1"/>
    <xf numFmtId="0" fontId="16" fillId="17" borderId="21" xfId="3" applyFill="1" applyBorder="1" applyAlignment="1">
      <alignment horizontal="left" vertical="center"/>
    </xf>
    <xf numFmtId="168" fontId="16" fillId="0" borderId="23" xfId="3" applyNumberFormat="1" applyBorder="1"/>
    <xf numFmtId="0" fontId="5" fillId="18" borderId="22" xfId="2" applyFont="1" applyFill="1" applyBorder="1" applyAlignment="1">
      <alignment horizontal="left" vertical="center"/>
    </xf>
    <xf numFmtId="0" fontId="16" fillId="17" borderId="23" xfId="3" applyFill="1" applyBorder="1" applyAlignment="1">
      <alignment horizontal="left" vertical="center"/>
    </xf>
    <xf numFmtId="0" fontId="7" fillId="0" borderId="31" xfId="3" applyFont="1" applyBorder="1"/>
    <xf numFmtId="0" fontId="21" fillId="6" borderId="22" xfId="5" applyFont="1" applyFill="1" applyBorder="1" applyAlignment="1">
      <alignment horizontal="left" vertical="center"/>
    </xf>
    <xf numFmtId="0" fontId="5" fillId="18" borderId="33" xfId="2" applyFont="1" applyFill="1" applyBorder="1" applyAlignment="1">
      <alignment horizontal="left" vertical="center"/>
    </xf>
    <xf numFmtId="0" fontId="16" fillId="0" borderId="38" xfId="3" applyBorder="1"/>
    <xf numFmtId="0" fontId="21" fillId="9" borderId="40" xfId="5" applyFont="1" applyFill="1" applyBorder="1" applyAlignment="1">
      <alignment horizontal="left" vertical="center"/>
    </xf>
    <xf numFmtId="0" fontId="5" fillId="18" borderId="23" xfId="2" applyFont="1" applyFill="1" applyBorder="1" applyAlignment="1">
      <alignment horizontal="left" vertical="center"/>
    </xf>
    <xf numFmtId="0" fontId="16" fillId="0" borderId="41" xfId="3" applyBorder="1"/>
    <xf numFmtId="0" fontId="21" fillId="24" borderId="23" xfId="5" applyFont="1" applyFill="1" applyBorder="1" applyAlignment="1">
      <alignment horizontal="left" vertical="center"/>
    </xf>
    <xf numFmtId="0" fontId="21" fillId="6" borderId="23" xfId="5" applyFont="1" applyFill="1" applyBorder="1" applyAlignment="1">
      <alignment horizontal="left" vertical="center"/>
    </xf>
    <xf numFmtId="0" fontId="16" fillId="17" borderId="25" xfId="3" applyFill="1" applyBorder="1" applyAlignment="1">
      <alignment horizontal="left" vertical="center"/>
    </xf>
    <xf numFmtId="0" fontId="31" fillId="0" borderId="0" xfId="3" applyFont="1"/>
    <xf numFmtId="0" fontId="26" fillId="0" borderId="0" xfId="6" applyAlignment="1" applyProtection="1">
      <alignment vertical="center"/>
    </xf>
    <xf numFmtId="0" fontId="5" fillId="3" borderId="1" xfId="2" applyFont="1" applyFill="1" applyBorder="1" applyAlignment="1">
      <alignment horizontal="center" vertical="center"/>
    </xf>
    <xf numFmtId="0" fontId="32" fillId="0" borderId="0" xfId="0" applyFont="1"/>
    <xf numFmtId="0" fontId="6" fillId="18" borderId="3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0" fontId="5" fillId="10" borderId="4" xfId="2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 vertical="center"/>
    </xf>
    <xf numFmtId="0" fontId="34" fillId="0" borderId="0" xfId="0" applyFont="1"/>
    <xf numFmtId="0" fontId="5" fillId="6" borderId="12" xfId="2" applyFont="1" applyFill="1" applyBorder="1" applyAlignment="1">
      <alignment horizontal="center" vertical="center"/>
    </xf>
    <xf numFmtId="0" fontId="5" fillId="16" borderId="1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/>
    </xf>
    <xf numFmtId="0" fontId="5" fillId="14" borderId="12" xfId="2" applyFont="1" applyFill="1" applyBorder="1" applyAlignment="1">
      <alignment horizontal="center" vertical="center"/>
    </xf>
    <xf numFmtId="0" fontId="5" fillId="9" borderId="12" xfId="2" applyFont="1" applyFill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33" fillId="18" borderId="12" xfId="2" applyFont="1" applyFill="1" applyBorder="1" applyAlignment="1">
      <alignment horizontal="center" vertical="center"/>
    </xf>
    <xf numFmtId="0" fontId="33" fillId="11" borderId="12" xfId="2" applyFont="1" applyFill="1" applyBorder="1" applyAlignment="1">
      <alignment horizontal="center" vertical="center"/>
    </xf>
    <xf numFmtId="0" fontId="33" fillId="22" borderId="12" xfId="2" applyFont="1" applyFill="1" applyBorder="1" applyAlignment="1">
      <alignment horizontal="center" vertical="center"/>
    </xf>
    <xf numFmtId="0" fontId="33" fillId="21" borderId="12" xfId="2" applyFont="1" applyFill="1" applyBorder="1" applyAlignment="1">
      <alignment horizontal="center" vertical="center"/>
    </xf>
    <xf numFmtId="0" fontId="21" fillId="11" borderId="12" xfId="2" applyFont="1" applyFill="1" applyBorder="1" applyAlignment="1">
      <alignment horizontal="left" vertical="center"/>
    </xf>
    <xf numFmtId="0" fontId="21" fillId="15" borderId="12" xfId="2" applyFont="1" applyFill="1" applyBorder="1" applyAlignment="1">
      <alignment horizontal="left" vertical="center"/>
    </xf>
    <xf numFmtId="0" fontId="21" fillId="20" borderId="12" xfId="2" applyFont="1" applyFill="1" applyBorder="1" applyAlignment="1">
      <alignment horizontal="left" vertical="center"/>
    </xf>
    <xf numFmtId="0" fontId="21" fillId="14" borderId="12" xfId="2" applyFont="1" applyFill="1" applyBorder="1" applyAlignment="1">
      <alignment horizontal="left" vertical="center"/>
    </xf>
    <xf numFmtId="0" fontId="21" fillId="6" borderId="12" xfId="2" applyFont="1" applyFill="1" applyBorder="1" applyAlignment="1">
      <alignment horizontal="left" vertical="center"/>
    </xf>
    <xf numFmtId="0" fontId="21" fillId="0" borderId="12" xfId="2" applyFont="1" applyBorder="1" applyAlignment="1">
      <alignment horizontal="left" vertical="center"/>
    </xf>
    <xf numFmtId="0" fontId="6" fillId="11" borderId="3" xfId="2" applyFont="1" applyFill="1" applyBorder="1" applyAlignment="1">
      <alignment horizontal="left" vertical="center"/>
    </xf>
    <xf numFmtId="0" fontId="2" fillId="14" borderId="3" xfId="2" applyFont="1" applyFill="1" applyBorder="1" applyAlignment="1">
      <alignment horizontal="center" vertical="center"/>
    </xf>
    <xf numFmtId="14" fontId="16" fillId="12" borderId="43" xfId="3" applyNumberFormat="1" applyFill="1" applyBorder="1"/>
    <xf numFmtId="14" fontId="16" fillId="12" borderId="44" xfId="3" applyNumberFormat="1" applyFill="1" applyBorder="1"/>
    <xf numFmtId="0" fontId="21" fillId="0" borderId="36" xfId="5" applyFont="1" applyBorder="1" applyAlignment="1">
      <alignment horizontal="left" vertical="center"/>
    </xf>
    <xf numFmtId="0" fontId="21" fillId="6" borderId="38" xfId="5" applyFont="1" applyFill="1" applyBorder="1" applyAlignment="1">
      <alignment horizontal="left" vertical="center"/>
    </xf>
    <xf numFmtId="0" fontId="21" fillId="9" borderId="23" xfId="5" applyFont="1" applyFill="1" applyBorder="1" applyAlignment="1">
      <alignment horizontal="left" vertical="center"/>
    </xf>
    <xf numFmtId="0" fontId="16" fillId="0" borderId="45" xfId="3" applyBorder="1"/>
    <xf numFmtId="0" fontId="16" fillId="0" borderId="42" xfId="3" applyBorder="1"/>
    <xf numFmtId="0" fontId="21" fillId="24" borderId="1" xfId="5" applyFont="1" applyFill="1" applyBorder="1" applyAlignment="1">
      <alignment horizontal="left" vertical="center"/>
    </xf>
    <xf numFmtId="0" fontId="5" fillId="18" borderId="34" xfId="2" applyFont="1" applyFill="1" applyBorder="1" applyAlignment="1">
      <alignment horizontal="left" vertical="center"/>
    </xf>
    <xf numFmtId="0" fontId="16" fillId="17" borderId="34" xfId="3" applyFill="1" applyBorder="1" applyAlignment="1">
      <alignment horizontal="left" vertical="center"/>
    </xf>
    <xf numFmtId="0" fontId="21" fillId="9" borderId="34" xfId="5" applyFont="1" applyFill="1" applyBorder="1" applyAlignment="1">
      <alignment horizontal="left" vertical="center"/>
    </xf>
    <xf numFmtId="0" fontId="5" fillId="18" borderId="44" xfId="2" applyFont="1" applyFill="1" applyBorder="1" applyAlignment="1">
      <alignment horizontal="left" vertical="center"/>
    </xf>
    <xf numFmtId="0" fontId="5" fillId="18" borderId="46" xfId="2" applyFont="1" applyFill="1" applyBorder="1" applyAlignment="1">
      <alignment horizontal="left" vertical="center"/>
    </xf>
    <xf numFmtId="0" fontId="16" fillId="0" borderId="46" xfId="3" applyBorder="1"/>
    <xf numFmtId="0" fontId="16" fillId="0" borderId="47" xfId="3" applyBorder="1"/>
    <xf numFmtId="0" fontId="16" fillId="19" borderId="34" xfId="3" applyFill="1" applyBorder="1" applyAlignment="1">
      <alignment horizontal="left" vertical="center"/>
    </xf>
    <xf numFmtId="0" fontId="16" fillId="19" borderId="37" xfId="3" applyFill="1" applyBorder="1" applyAlignment="1">
      <alignment horizontal="left" vertical="center"/>
    </xf>
    <xf numFmtId="0" fontId="21" fillId="9" borderId="2" xfId="5" applyFont="1" applyFill="1" applyBorder="1" applyAlignment="1">
      <alignment horizontal="left" vertical="center"/>
    </xf>
    <xf numFmtId="0" fontId="16" fillId="0" borderId="5" xfId="3" applyBorder="1"/>
    <xf numFmtId="0" fontId="7" fillId="0" borderId="20" xfId="3" applyFont="1" applyBorder="1"/>
    <xf numFmtId="0" fontId="21" fillId="9" borderId="3" xfId="5" applyFont="1" applyFill="1" applyBorder="1" applyAlignment="1">
      <alignment horizontal="left" vertical="center"/>
    </xf>
    <xf numFmtId="0" fontId="16" fillId="0" borderId="48" xfId="3" applyBorder="1"/>
    <xf numFmtId="0" fontId="21" fillId="9" borderId="49" xfId="5" applyFont="1" applyFill="1" applyBorder="1" applyAlignment="1">
      <alignment horizontal="left" vertical="center"/>
    </xf>
    <xf numFmtId="0" fontId="21" fillId="9" borderId="18" xfId="5" applyFont="1" applyFill="1" applyBorder="1" applyAlignment="1">
      <alignment horizontal="left" vertical="center"/>
    </xf>
    <xf numFmtId="0" fontId="16" fillId="0" borderId="40" xfId="3" applyBorder="1"/>
    <xf numFmtId="0" fontId="21" fillId="9" borderId="48" xfId="5" applyFont="1" applyFill="1" applyBorder="1" applyAlignment="1">
      <alignment horizontal="left" vertical="center"/>
    </xf>
    <xf numFmtId="0" fontId="16" fillId="0" borderId="3" xfId="3" applyBorder="1"/>
    <xf numFmtId="0" fontId="16" fillId="0" borderId="12" xfId="3" applyBorder="1"/>
    <xf numFmtId="0" fontId="27" fillId="18" borderId="5" xfId="4" applyFont="1" applyFill="1" applyBorder="1" applyAlignment="1">
      <alignment horizontal="left" vertical="center"/>
    </xf>
    <xf numFmtId="0" fontId="27" fillId="17" borderId="2" xfId="4" applyFont="1" applyFill="1" applyBorder="1" applyAlignment="1">
      <alignment horizontal="left" vertical="center"/>
    </xf>
    <xf numFmtId="0" fontId="27" fillId="19" borderId="2" xfId="4" applyFont="1" applyFill="1" applyBorder="1" applyAlignment="1">
      <alignment horizontal="left" vertical="center"/>
    </xf>
    <xf numFmtId="0" fontId="21" fillId="6" borderId="2" xfId="5" applyFont="1" applyFill="1" applyBorder="1" applyAlignment="1">
      <alignment horizontal="left" vertical="center"/>
    </xf>
    <xf numFmtId="0" fontId="16" fillId="9" borderId="2" xfId="3" applyFill="1" applyBorder="1"/>
    <xf numFmtId="0" fontId="21" fillId="9" borderId="21" xfId="5" applyFont="1" applyFill="1" applyBorder="1" applyAlignment="1">
      <alignment horizontal="left" vertical="center"/>
    </xf>
    <xf numFmtId="0" fontId="7" fillId="0" borderId="24" xfId="3" applyFont="1" applyBorder="1"/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2" fillId="10" borderId="2" xfId="2" applyFont="1" applyFill="1" applyBorder="1" applyAlignment="1">
      <alignment horizontal="center"/>
    </xf>
    <xf numFmtId="0" fontId="37" fillId="10" borderId="3" xfId="2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4" fillId="5" borderId="2" xfId="2" applyFont="1" applyFill="1" applyBorder="1" applyAlignment="1">
      <alignment horizontal="right" vertical="center"/>
    </xf>
    <xf numFmtId="0" fontId="4" fillId="5" borderId="4" xfId="2" applyFont="1" applyFill="1" applyBorder="1" applyAlignment="1">
      <alignment horizontal="right" vertical="center"/>
    </xf>
    <xf numFmtId="0" fontId="4" fillId="5" borderId="3" xfId="2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165" fontId="5" fillId="0" borderId="10" xfId="2" applyNumberFormat="1" applyFont="1" applyBorder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4" fillId="6" borderId="8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5" fillId="0" borderId="2" xfId="2" applyFont="1" applyBorder="1" applyAlignment="1">
      <alignment horizontal="left" vertical="center"/>
    </xf>
    <xf numFmtId="0" fontId="35" fillId="0" borderId="4" xfId="2" applyFont="1" applyBorder="1" applyAlignment="1">
      <alignment horizontal="left" vertical="center"/>
    </xf>
    <xf numFmtId="0" fontId="35" fillId="0" borderId="3" xfId="2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18" borderId="2" xfId="3" applyFont="1" applyFill="1" applyBorder="1" applyAlignment="1">
      <alignment horizontal="center" vertical="center"/>
    </xf>
    <xf numFmtId="0" fontId="14" fillId="18" borderId="4" xfId="3" applyFont="1" applyFill="1" applyBorder="1" applyAlignment="1">
      <alignment horizontal="center" vertical="center"/>
    </xf>
    <xf numFmtId="0" fontId="14" fillId="18" borderId="3" xfId="3" applyFont="1" applyFill="1" applyBorder="1" applyAlignment="1">
      <alignment horizontal="center" vertical="center"/>
    </xf>
    <xf numFmtId="0" fontId="14" fillId="17" borderId="2" xfId="3" applyFont="1" applyFill="1" applyBorder="1" applyAlignment="1">
      <alignment horizontal="center" vertical="center"/>
    </xf>
    <xf numFmtId="0" fontId="14" fillId="17" borderId="4" xfId="3" applyFont="1" applyFill="1" applyBorder="1" applyAlignment="1">
      <alignment horizontal="center" vertical="center"/>
    </xf>
    <xf numFmtId="0" fontId="14" fillId="17" borderId="3" xfId="3" applyFont="1" applyFill="1" applyBorder="1" applyAlignment="1">
      <alignment horizontal="center" vertical="center"/>
    </xf>
    <xf numFmtId="0" fontId="14" fillId="6" borderId="4" xfId="3" applyFont="1" applyFill="1" applyBorder="1" applyAlignment="1">
      <alignment horizontal="center" vertical="center"/>
    </xf>
    <xf numFmtId="0" fontId="14" fillId="6" borderId="3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29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6" borderId="7" xfId="3" applyFont="1" applyFill="1" applyBorder="1" applyAlignment="1">
      <alignment horizontal="center"/>
    </xf>
    <xf numFmtId="0" fontId="14" fillId="6" borderId="8" xfId="3" applyFont="1" applyFill="1" applyBorder="1" applyAlignment="1">
      <alignment horizontal="center"/>
    </xf>
    <xf numFmtId="0" fontId="14" fillId="6" borderId="9" xfId="3" applyFont="1" applyFill="1" applyBorder="1" applyAlignment="1">
      <alignment horizontal="center"/>
    </xf>
    <xf numFmtId="0" fontId="14" fillId="8" borderId="7" xfId="3" applyFont="1" applyFill="1" applyBorder="1" applyAlignment="1">
      <alignment horizontal="center"/>
    </xf>
    <xf numFmtId="0" fontId="14" fillId="8" borderId="8" xfId="3" applyFont="1" applyFill="1" applyBorder="1" applyAlignment="1">
      <alignment horizontal="center"/>
    </xf>
    <xf numFmtId="0" fontId="14" fillId="9" borderId="7" xfId="3" applyFont="1" applyFill="1" applyBorder="1" applyAlignment="1">
      <alignment horizontal="center"/>
    </xf>
    <xf numFmtId="0" fontId="14" fillId="9" borderId="8" xfId="3" applyFont="1" applyFill="1" applyBorder="1" applyAlignment="1">
      <alignment horizontal="center"/>
    </xf>
    <xf numFmtId="0" fontId="14" fillId="9" borderId="9" xfId="3" applyFont="1" applyFill="1" applyBorder="1" applyAlignment="1">
      <alignment horizontal="center"/>
    </xf>
    <xf numFmtId="0" fontId="24" fillId="0" borderId="0" xfId="3" applyFont="1" applyAlignment="1">
      <alignment horizontal="center"/>
    </xf>
    <xf numFmtId="0" fontId="31" fillId="0" borderId="0" xfId="3" applyFont="1" applyAlignment="1">
      <alignment horizontal="left" vertical="center" wrapText="1"/>
    </xf>
    <xf numFmtId="0" fontId="30" fillId="17" borderId="27" xfId="3" applyFont="1" applyFill="1" applyBorder="1"/>
    <xf numFmtId="0" fontId="30" fillId="17" borderId="25" xfId="3" applyFont="1" applyFill="1" applyBorder="1"/>
  </cellXfs>
  <cellStyles count="7">
    <cellStyle name="Hivatkozás" xfId="6" builtinId="8"/>
    <cellStyle name="Normál" xfId="0" builtinId="0"/>
    <cellStyle name="Normál 2" xfId="2"/>
    <cellStyle name="Normál 2 2" xfId="4"/>
    <cellStyle name="Normál 3" xfId="3"/>
    <cellStyle name="Normál 4" xfId="5"/>
    <cellStyle name="Százalék" xfId="1" builtinId="5"/>
  </cellStyles>
  <dxfs count="37"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eb.ktk.pte.hu/info/Tantervek/BA_EmberiE-NappaliLevelezo-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8" tint="0.39997558519241921"/>
    <pageSetUpPr fitToPage="1"/>
  </sheetPr>
  <dimension ref="A1:XFD33"/>
  <sheetViews>
    <sheetView zoomScaleNormal="100" workbookViewId="0">
      <selection activeCell="A3" sqref="A3"/>
    </sheetView>
  </sheetViews>
  <sheetFormatPr defaultColWidth="9.140625" defaultRowHeight="15"/>
  <cols>
    <col min="1" max="1" width="13.4257812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4.85546875" style="3" customWidth="1"/>
    <col min="19" max="19" width="2.7109375" style="3" customWidth="1"/>
    <col min="20" max="20" width="11.85546875" style="3" customWidth="1"/>
    <col min="21" max="21" width="69.7109375" style="3" customWidth="1"/>
    <col min="22" max="16384" width="9.140625" style="3"/>
  </cols>
  <sheetData>
    <row r="1" spans="1:22">
      <c r="A1" s="23" t="s">
        <v>0</v>
      </c>
      <c r="B1" s="24"/>
      <c r="C1" s="328" t="s">
        <v>1</v>
      </c>
      <c r="D1" s="328"/>
      <c r="E1" s="328"/>
      <c r="F1" s="328"/>
      <c r="G1" s="328"/>
      <c r="H1" s="328"/>
      <c r="I1" s="328"/>
      <c r="J1" s="328"/>
      <c r="K1" s="328"/>
      <c r="L1" s="326" t="s">
        <v>2</v>
      </c>
      <c r="M1" s="326"/>
      <c r="N1" s="25" t="s">
        <v>3</v>
      </c>
      <c r="O1" s="26"/>
      <c r="P1" s="26"/>
      <c r="Q1" s="26"/>
      <c r="R1" s="27"/>
    </row>
    <row r="2" spans="1:22">
      <c r="A2" s="353">
        <v>43419</v>
      </c>
      <c r="B2" s="354"/>
      <c r="C2" s="336" t="s">
        <v>4</v>
      </c>
      <c r="D2" s="336"/>
      <c r="E2" s="336"/>
      <c r="F2" s="336"/>
      <c r="G2" s="336"/>
      <c r="H2" s="336"/>
      <c r="I2" s="336"/>
      <c r="J2" s="336"/>
      <c r="K2" s="336"/>
      <c r="L2" s="336" t="s">
        <v>5</v>
      </c>
      <c r="M2" s="336"/>
      <c r="N2" s="2" t="s">
        <v>6</v>
      </c>
      <c r="R2" s="28"/>
    </row>
    <row r="3" spans="1:22">
      <c r="A3" s="163" t="s">
        <v>7</v>
      </c>
      <c r="B3" s="164" t="s">
        <v>8</v>
      </c>
      <c r="C3" s="212"/>
      <c r="D3" s="165"/>
      <c r="E3" s="322"/>
      <c r="F3" s="322"/>
      <c r="G3" s="322"/>
      <c r="H3" s="322"/>
      <c r="I3" s="322"/>
      <c r="J3" s="322"/>
      <c r="K3" s="322"/>
      <c r="L3" s="322"/>
      <c r="M3" s="322"/>
      <c r="N3" s="2" t="s">
        <v>9</v>
      </c>
      <c r="R3" s="28"/>
    </row>
    <row r="4" spans="1:22">
      <c r="B4" s="211"/>
      <c r="C4"/>
      <c r="D4" s="165"/>
      <c r="I4" s="322"/>
      <c r="K4" s="322"/>
      <c r="M4" s="322"/>
      <c r="N4" s="2"/>
      <c r="R4" s="28"/>
    </row>
    <row r="5" spans="1:22" ht="13.5" customHeight="1">
      <c r="A5" s="29"/>
      <c r="B5" s="4"/>
      <c r="C5" s="4"/>
      <c r="D5" s="165"/>
      <c r="E5" s="4"/>
      <c r="F5" s="4"/>
      <c r="G5" s="4"/>
      <c r="H5" s="5"/>
      <c r="I5" s="4"/>
      <c r="J5" s="4"/>
      <c r="K5" s="4"/>
      <c r="R5" s="28"/>
    </row>
    <row r="6" spans="1:22" ht="6" customHeight="1">
      <c r="A6" s="30"/>
      <c r="B6" s="31"/>
      <c r="C6" s="4"/>
      <c r="D6" s="1"/>
      <c r="E6" s="31"/>
      <c r="F6" s="4"/>
      <c r="G6" s="1"/>
      <c r="H6" s="5"/>
      <c r="I6" s="4"/>
      <c r="J6" s="31"/>
      <c r="K6" s="4"/>
      <c r="R6" s="28"/>
    </row>
    <row r="7" spans="1:22" ht="8.25" customHeight="1">
      <c r="A7" s="32"/>
      <c r="R7" s="28"/>
    </row>
    <row r="8" spans="1:22">
      <c r="A8" s="33" t="s">
        <v>10</v>
      </c>
      <c r="B8" s="321" t="s">
        <v>11</v>
      </c>
      <c r="C8" s="321" t="s">
        <v>12</v>
      </c>
      <c r="D8" s="333" t="s">
        <v>13</v>
      </c>
      <c r="E8" s="334"/>
      <c r="F8" s="334"/>
      <c r="G8" s="334"/>
      <c r="H8" s="355"/>
      <c r="I8" s="327" t="s">
        <v>14</v>
      </c>
      <c r="J8" s="327"/>
      <c r="K8" s="327"/>
      <c r="L8" s="19" t="s">
        <v>15</v>
      </c>
      <c r="M8" s="335" t="s">
        <v>16</v>
      </c>
      <c r="N8" s="335"/>
      <c r="O8" s="331" t="s">
        <v>17</v>
      </c>
      <c r="P8" s="332"/>
      <c r="Q8" s="46"/>
      <c r="R8" s="28"/>
      <c r="T8" s="46" t="s">
        <v>18</v>
      </c>
      <c r="U8" s="53"/>
      <c r="V8" s="50"/>
    </row>
    <row r="9" spans="1:22" ht="15" customHeight="1">
      <c r="A9" s="7" t="s">
        <v>19</v>
      </c>
      <c r="B9" s="8">
        <v>18</v>
      </c>
      <c r="C9" s="8">
        <v>6</v>
      </c>
      <c r="D9" s="337" t="s">
        <v>20</v>
      </c>
      <c r="E9" s="338"/>
      <c r="F9" s="338"/>
      <c r="G9" s="338"/>
      <c r="H9" s="339"/>
      <c r="I9" s="346" t="s">
        <v>21</v>
      </c>
      <c r="J9" s="347"/>
      <c r="K9" s="348"/>
      <c r="L9" s="14">
        <v>100</v>
      </c>
      <c r="M9" s="335" t="s">
        <v>22</v>
      </c>
      <c r="N9" s="335"/>
      <c r="O9" s="331" t="s">
        <v>23</v>
      </c>
      <c r="P9" s="332"/>
      <c r="Q9" s="47"/>
      <c r="R9" s="28"/>
      <c r="T9" s="47">
        <f t="shared" ref="T9:T15" si="0">COUNTIF($B$20:$Q$28,A9)</f>
        <v>9</v>
      </c>
      <c r="U9" s="53"/>
      <c r="V9" s="50"/>
    </row>
    <row r="10" spans="1:22" ht="15" customHeight="1">
      <c r="A10" s="15" t="s">
        <v>24</v>
      </c>
      <c r="B10" s="8">
        <v>18</v>
      </c>
      <c r="C10" s="8">
        <v>6</v>
      </c>
      <c r="D10" s="337" t="s">
        <v>25</v>
      </c>
      <c r="E10" s="338"/>
      <c r="F10" s="338"/>
      <c r="G10" s="338"/>
      <c r="H10" s="339"/>
      <c r="I10" s="340" t="s">
        <v>26</v>
      </c>
      <c r="J10" s="340"/>
      <c r="K10" s="340"/>
      <c r="L10" s="18">
        <v>100</v>
      </c>
      <c r="M10" s="335" t="s">
        <v>27</v>
      </c>
      <c r="N10" s="335"/>
      <c r="O10" s="331" t="s">
        <v>28</v>
      </c>
      <c r="P10" s="332"/>
      <c r="Q10" s="47"/>
      <c r="R10" s="28"/>
      <c r="T10" s="47">
        <f t="shared" si="0"/>
        <v>9</v>
      </c>
      <c r="U10" s="53"/>
      <c r="V10" s="50"/>
    </row>
    <row r="11" spans="1:22" ht="15" customHeight="1">
      <c r="A11" s="218" t="s">
        <v>29</v>
      </c>
      <c r="B11" s="8">
        <v>18</v>
      </c>
      <c r="C11" s="8">
        <v>6</v>
      </c>
      <c r="D11" s="337" t="s">
        <v>30</v>
      </c>
      <c r="E11" s="338"/>
      <c r="F11" s="338"/>
      <c r="G11" s="338"/>
      <c r="H11" s="339"/>
      <c r="I11" s="346" t="s">
        <v>31</v>
      </c>
      <c r="J11" s="347"/>
      <c r="K11" s="348"/>
      <c r="L11" s="16">
        <v>100</v>
      </c>
      <c r="M11" s="335" t="s">
        <v>32</v>
      </c>
      <c r="N11" s="335"/>
      <c r="O11" s="331" t="s">
        <v>33</v>
      </c>
      <c r="P11" s="332"/>
      <c r="Q11" s="47"/>
      <c r="R11" s="28"/>
      <c r="T11" s="47">
        <f t="shared" si="0"/>
        <v>9</v>
      </c>
      <c r="U11" s="53"/>
      <c r="V11" s="50"/>
    </row>
    <row r="12" spans="1:22" ht="15" customHeight="1">
      <c r="A12" s="216" t="s">
        <v>34</v>
      </c>
      <c r="B12" s="8">
        <v>18</v>
      </c>
      <c r="C12" s="8">
        <v>6</v>
      </c>
      <c r="D12" s="337" t="s">
        <v>35</v>
      </c>
      <c r="E12" s="338"/>
      <c r="F12" s="338"/>
      <c r="G12" s="338"/>
      <c r="H12" s="339"/>
      <c r="I12" s="346" t="s">
        <v>26</v>
      </c>
      <c r="J12" s="347"/>
      <c r="K12" s="348"/>
      <c r="L12" s="18">
        <v>100</v>
      </c>
      <c r="M12" s="335" t="s">
        <v>36</v>
      </c>
      <c r="N12" s="335"/>
      <c r="O12" s="331" t="s">
        <v>37</v>
      </c>
      <c r="P12" s="332"/>
      <c r="Q12" s="47"/>
      <c r="R12" s="28"/>
      <c r="T12" s="47">
        <f t="shared" si="0"/>
        <v>9</v>
      </c>
      <c r="U12" s="53"/>
      <c r="V12" s="50"/>
    </row>
    <row r="13" spans="1:22" ht="15" customHeight="1">
      <c r="A13" s="65" t="s">
        <v>38</v>
      </c>
      <c r="B13" s="8">
        <v>10</v>
      </c>
      <c r="C13" s="8">
        <v>0</v>
      </c>
      <c r="D13" s="337" t="s">
        <v>39</v>
      </c>
      <c r="E13" s="338"/>
      <c r="F13" s="338"/>
      <c r="G13" s="338"/>
      <c r="H13" s="339"/>
      <c r="I13" s="340" t="s">
        <v>40</v>
      </c>
      <c r="J13" s="340"/>
      <c r="K13" s="340"/>
      <c r="L13" s="16">
        <v>100</v>
      </c>
      <c r="M13" s="341" t="s">
        <v>41</v>
      </c>
      <c r="N13" s="342"/>
      <c r="O13" s="331" t="s">
        <v>42</v>
      </c>
      <c r="P13" s="332"/>
      <c r="Q13" s="47"/>
      <c r="R13" s="28"/>
      <c r="T13" s="47">
        <f t="shared" si="0"/>
        <v>5</v>
      </c>
      <c r="U13" s="53"/>
      <c r="V13" s="50"/>
    </row>
    <row r="14" spans="1:22" ht="15" customHeight="1">
      <c r="A14" s="55" t="s">
        <v>43</v>
      </c>
      <c r="B14" s="8">
        <v>10</v>
      </c>
      <c r="C14" s="8">
        <v>3</v>
      </c>
      <c r="D14" s="343" t="s">
        <v>44</v>
      </c>
      <c r="E14" s="343"/>
      <c r="F14" s="343"/>
      <c r="G14" s="343"/>
      <c r="H14" s="343"/>
      <c r="I14" s="340" t="s">
        <v>45</v>
      </c>
      <c r="J14" s="340"/>
      <c r="K14" s="340"/>
      <c r="L14" s="16">
        <v>100</v>
      </c>
      <c r="M14" s="341" t="s">
        <v>46</v>
      </c>
      <c r="N14" s="342"/>
      <c r="O14" s="331" t="s">
        <v>47</v>
      </c>
      <c r="P14" s="332"/>
      <c r="Q14" s="47"/>
      <c r="R14" s="28"/>
      <c r="T14" s="47">
        <f t="shared" si="0"/>
        <v>5</v>
      </c>
      <c r="U14" s="53"/>
      <c r="V14" s="50"/>
    </row>
    <row r="15" spans="1:22" ht="15" customHeight="1">
      <c r="A15" s="213" t="s">
        <v>48</v>
      </c>
      <c r="B15" s="8">
        <v>10</v>
      </c>
      <c r="C15" s="8">
        <v>3</v>
      </c>
      <c r="D15" s="343" t="s">
        <v>49</v>
      </c>
      <c r="E15" s="343"/>
      <c r="F15" s="343"/>
      <c r="G15" s="343"/>
      <c r="H15" s="343"/>
      <c r="I15" s="340" t="s">
        <v>50</v>
      </c>
      <c r="J15" s="340"/>
      <c r="K15" s="340"/>
      <c r="L15" s="16">
        <v>100</v>
      </c>
      <c r="M15" s="341" t="s">
        <v>51</v>
      </c>
      <c r="N15" s="342"/>
      <c r="O15" s="331" t="s">
        <v>52</v>
      </c>
      <c r="P15" s="332"/>
      <c r="Q15" s="47"/>
      <c r="R15" s="28"/>
      <c r="T15" s="47">
        <f t="shared" si="0"/>
        <v>5</v>
      </c>
      <c r="U15" s="53"/>
      <c r="V15" s="50"/>
    </row>
    <row r="16" spans="1:22">
      <c r="A16" s="34" t="s">
        <v>53</v>
      </c>
      <c r="B16" s="9">
        <v>102</v>
      </c>
      <c r="C16" s="9">
        <v>30</v>
      </c>
      <c r="D16" s="349" t="s">
        <v>54</v>
      </c>
      <c r="E16" s="350"/>
      <c r="F16" s="350"/>
      <c r="G16" s="350"/>
      <c r="H16" s="351"/>
      <c r="I16" s="352" t="s">
        <v>55</v>
      </c>
      <c r="J16" s="352"/>
      <c r="K16" s="352"/>
      <c r="L16" s="6"/>
      <c r="M16" s="335"/>
      <c r="N16" s="335"/>
      <c r="O16" s="50"/>
      <c r="P16" s="50"/>
      <c r="Q16" s="48"/>
      <c r="R16" s="28"/>
      <c r="U16" s="50"/>
      <c r="V16" s="50"/>
    </row>
    <row r="17" spans="1:16384" ht="7.5" customHeight="1">
      <c r="A17" s="3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3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pans="1:16384">
      <c r="A18" s="30" t="s">
        <v>56</v>
      </c>
      <c r="B18" s="17"/>
      <c r="C18" s="4"/>
      <c r="D18" s="4"/>
      <c r="E18" s="4"/>
      <c r="F18" s="4"/>
      <c r="G18" s="1"/>
      <c r="H18" s="11"/>
      <c r="R18" s="28"/>
    </row>
    <row r="19" spans="1:16384">
      <c r="A19" s="37" t="s">
        <v>57</v>
      </c>
      <c r="B19" s="333" t="s">
        <v>58</v>
      </c>
      <c r="C19" s="355"/>
      <c r="D19" s="333" t="s">
        <v>59</v>
      </c>
      <c r="E19" s="355"/>
      <c r="F19" s="333" t="s">
        <v>60</v>
      </c>
      <c r="G19" s="355"/>
      <c r="H19" s="333" t="s">
        <v>61</v>
      </c>
      <c r="I19" s="355"/>
      <c r="J19" s="333" t="s">
        <v>62</v>
      </c>
      <c r="K19" s="334"/>
      <c r="L19" s="327" t="s">
        <v>63</v>
      </c>
      <c r="M19" s="333"/>
      <c r="N19" s="333"/>
      <c r="O19" s="334"/>
      <c r="P19" s="329" t="s">
        <v>63</v>
      </c>
      <c r="Q19" s="330"/>
      <c r="R19" s="28"/>
    </row>
    <row r="20" spans="1:16384">
      <c r="A20" s="72">
        <v>43351</v>
      </c>
      <c r="B20" s="215" t="s">
        <v>34</v>
      </c>
      <c r="C20" s="64" t="s">
        <v>64</v>
      </c>
      <c r="D20" s="215" t="s">
        <v>34</v>
      </c>
      <c r="E20" s="64" t="s">
        <v>64</v>
      </c>
      <c r="F20" s="20" t="s">
        <v>24</v>
      </c>
      <c r="G20" s="60" t="s">
        <v>64</v>
      </c>
      <c r="H20" s="209" t="s">
        <v>38</v>
      </c>
      <c r="I20" s="58" t="s">
        <v>64</v>
      </c>
      <c r="J20" s="209" t="s">
        <v>38</v>
      </c>
      <c r="K20" s="58" t="s">
        <v>64</v>
      </c>
      <c r="L20" s="209" t="s">
        <v>38</v>
      </c>
      <c r="M20" s="58" t="s">
        <v>64</v>
      </c>
      <c r="N20" s="21"/>
      <c r="O20" s="59"/>
      <c r="P20" s="21"/>
      <c r="Q20" s="59"/>
      <c r="R20" s="28"/>
      <c r="T20" s="168" t="str">
        <f>IF(WEEKDAY(A20,2)=6,"Szombat","Hiba")</f>
        <v>Szombat</v>
      </c>
      <c r="U20" s="267" t="s">
        <v>65</v>
      </c>
    </row>
    <row r="21" spans="1:16384">
      <c r="A21" s="72">
        <v>43358</v>
      </c>
      <c r="B21" s="217" t="s">
        <v>29</v>
      </c>
      <c r="C21" s="62" t="s">
        <v>64</v>
      </c>
      <c r="D21" s="217" t="s">
        <v>29</v>
      </c>
      <c r="E21" s="62" t="s">
        <v>64</v>
      </c>
      <c r="F21" s="217" t="s">
        <v>29</v>
      </c>
      <c r="G21" s="62" t="s">
        <v>64</v>
      </c>
      <c r="H21" s="217" t="s">
        <v>29</v>
      </c>
      <c r="I21" s="62" t="s">
        <v>64</v>
      </c>
      <c r="J21" s="209" t="s">
        <v>38</v>
      </c>
      <c r="K21" s="58" t="s">
        <v>64</v>
      </c>
      <c r="L21" s="209" t="s">
        <v>38</v>
      </c>
      <c r="M21" s="58" t="s">
        <v>64</v>
      </c>
      <c r="N21" s="21"/>
      <c r="O21" s="59"/>
      <c r="P21" s="21"/>
      <c r="Q21" s="59"/>
      <c r="R21" s="28"/>
      <c r="T21" s="168" t="str">
        <f t="shared" ref="T21:T28" si="1">IF(WEEKDAY(A21,2)=6,"Szombat","Hiba")</f>
        <v>Szombat</v>
      </c>
    </row>
    <row r="22" spans="1:16384">
      <c r="A22" s="73">
        <v>43365</v>
      </c>
      <c r="B22" s="207" t="s">
        <v>19</v>
      </c>
      <c r="C22" s="61" t="s">
        <v>64</v>
      </c>
      <c r="D22" s="207" t="s">
        <v>19</v>
      </c>
      <c r="E22" s="61" t="s">
        <v>64</v>
      </c>
      <c r="F22" s="217" t="s">
        <v>29</v>
      </c>
      <c r="G22" s="62" t="s">
        <v>64</v>
      </c>
      <c r="H22" s="217" t="s">
        <v>29</v>
      </c>
      <c r="I22" s="62" t="s">
        <v>64</v>
      </c>
      <c r="J22" s="21"/>
      <c r="K22" s="59"/>
      <c r="L22" s="21"/>
      <c r="M22" s="59"/>
      <c r="N22" s="21"/>
      <c r="O22" s="59"/>
      <c r="P22" s="21"/>
      <c r="Q22" s="59"/>
      <c r="R22" s="38"/>
      <c r="T22" s="168" t="str">
        <f t="shared" si="1"/>
        <v>Szombat</v>
      </c>
      <c r="U22" t="s">
        <v>66</v>
      </c>
    </row>
    <row r="23" spans="1:16384">
      <c r="A23" s="73">
        <v>43379</v>
      </c>
      <c r="B23" s="215" t="s">
        <v>34</v>
      </c>
      <c r="C23" s="64" t="s">
        <v>64</v>
      </c>
      <c r="D23" s="20" t="s">
        <v>24</v>
      </c>
      <c r="E23" s="60" t="s">
        <v>64</v>
      </c>
      <c r="F23" s="208" t="s">
        <v>34</v>
      </c>
      <c r="G23" s="64" t="s">
        <v>64</v>
      </c>
      <c r="H23" s="207" t="s">
        <v>19</v>
      </c>
      <c r="I23" s="61" t="s">
        <v>64</v>
      </c>
      <c r="J23" s="207" t="s">
        <v>19</v>
      </c>
      <c r="K23" s="61" t="s">
        <v>64</v>
      </c>
      <c r="L23" s="170" t="s">
        <v>48</v>
      </c>
      <c r="M23" s="214" t="s">
        <v>64</v>
      </c>
      <c r="N23" s="21"/>
      <c r="O23" s="59"/>
      <c r="P23" s="21"/>
      <c r="Q23" s="59"/>
      <c r="R23" s="38"/>
      <c r="T23" s="168" t="str">
        <f t="shared" si="1"/>
        <v>Szombat</v>
      </c>
    </row>
    <row r="24" spans="1:16384">
      <c r="A24" s="73">
        <v>43393</v>
      </c>
      <c r="B24" s="215" t="s">
        <v>34</v>
      </c>
      <c r="C24" s="64" t="s">
        <v>64</v>
      </c>
      <c r="D24" s="20" t="s">
        <v>24</v>
      </c>
      <c r="E24" s="60" t="s">
        <v>64</v>
      </c>
      <c r="F24" s="207" t="s">
        <v>19</v>
      </c>
      <c r="G24" s="61" t="s">
        <v>64</v>
      </c>
      <c r="H24" s="207" t="s">
        <v>19</v>
      </c>
      <c r="I24" s="61" t="s">
        <v>64</v>
      </c>
      <c r="J24" s="170" t="s">
        <v>48</v>
      </c>
      <c r="K24" s="266" t="s">
        <v>64</v>
      </c>
      <c r="L24" s="170" t="s">
        <v>48</v>
      </c>
      <c r="M24" s="214" t="s">
        <v>64</v>
      </c>
      <c r="N24" s="21"/>
      <c r="O24" s="59"/>
      <c r="P24" s="21"/>
      <c r="Q24" s="59"/>
      <c r="R24" s="28"/>
      <c r="T24" s="168" t="str">
        <f t="shared" si="1"/>
        <v>Szombat</v>
      </c>
    </row>
    <row r="25" spans="1:16384">
      <c r="A25" s="73">
        <v>43414</v>
      </c>
      <c r="B25" s="215" t="s">
        <v>34</v>
      </c>
      <c r="C25" s="64" t="s">
        <v>64</v>
      </c>
      <c r="D25" s="20" t="s">
        <v>24</v>
      </c>
      <c r="E25" s="60" t="s">
        <v>64</v>
      </c>
      <c r="F25" s="20" t="s">
        <v>24</v>
      </c>
      <c r="G25" s="60" t="s">
        <v>64</v>
      </c>
      <c r="H25" s="210" t="s">
        <v>43</v>
      </c>
      <c r="I25" s="56" t="s">
        <v>64</v>
      </c>
      <c r="J25" s="210" t="s">
        <v>43</v>
      </c>
      <c r="K25" s="56" t="s">
        <v>64</v>
      </c>
      <c r="L25" s="170" t="s">
        <v>48</v>
      </c>
      <c r="M25" s="214" t="s">
        <v>64</v>
      </c>
      <c r="N25" s="21"/>
      <c r="O25" s="59"/>
      <c r="P25" s="21"/>
      <c r="Q25" s="59"/>
      <c r="R25" s="28"/>
      <c r="T25" s="168" t="str">
        <f t="shared" si="1"/>
        <v>Szombat</v>
      </c>
      <c r="U25" s="267" t="s">
        <v>65</v>
      </c>
    </row>
    <row r="26" spans="1:16384">
      <c r="A26" s="74">
        <v>43421</v>
      </c>
      <c r="B26" s="215" t="s">
        <v>34</v>
      </c>
      <c r="C26" s="64" t="s">
        <v>64</v>
      </c>
      <c r="D26" s="20" t="s">
        <v>24</v>
      </c>
      <c r="E26" s="60" t="s">
        <v>64</v>
      </c>
      <c r="F26" s="20" t="s">
        <v>24</v>
      </c>
      <c r="G26" s="60" t="s">
        <v>64</v>
      </c>
      <c r="H26" s="207" t="s">
        <v>19</v>
      </c>
      <c r="I26" s="61" t="s">
        <v>64</v>
      </c>
      <c r="J26" s="207" t="s">
        <v>19</v>
      </c>
      <c r="K26" s="61" t="s">
        <v>64</v>
      </c>
      <c r="L26" s="324" t="s">
        <v>34</v>
      </c>
      <c r="M26" s="325" t="s">
        <v>64</v>
      </c>
      <c r="N26" s="21"/>
      <c r="O26" s="59"/>
      <c r="P26" s="21"/>
      <c r="Q26" s="59"/>
      <c r="R26" s="28"/>
      <c r="T26" s="168" t="str">
        <f t="shared" si="1"/>
        <v>Szombat</v>
      </c>
    </row>
    <row r="27" spans="1:16384">
      <c r="A27" s="74">
        <v>43428</v>
      </c>
      <c r="B27" s="215" t="s">
        <v>34</v>
      </c>
      <c r="C27" s="64" t="s">
        <v>64</v>
      </c>
      <c r="D27" s="20" t="s">
        <v>24</v>
      </c>
      <c r="E27" s="60" t="s">
        <v>64</v>
      </c>
      <c r="F27" s="20" t="s">
        <v>24</v>
      </c>
      <c r="G27" s="60" t="s">
        <v>64</v>
      </c>
      <c r="H27" s="207" t="s">
        <v>19</v>
      </c>
      <c r="I27" s="61" t="s">
        <v>64</v>
      </c>
      <c r="J27" s="210" t="s">
        <v>43</v>
      </c>
      <c r="K27" s="56" t="s">
        <v>64</v>
      </c>
      <c r="L27" s="210" t="s">
        <v>43</v>
      </c>
      <c r="M27" s="56" t="s">
        <v>64</v>
      </c>
      <c r="N27" s="21"/>
      <c r="O27" s="59"/>
      <c r="P27" s="21"/>
      <c r="Q27" s="59"/>
      <c r="R27" s="28"/>
      <c r="T27" s="168" t="str">
        <f t="shared" si="1"/>
        <v>Szombat</v>
      </c>
    </row>
    <row r="28" spans="1:16384">
      <c r="A28" s="73">
        <v>43442</v>
      </c>
      <c r="B28" s="21"/>
      <c r="C28" s="59"/>
      <c r="D28" s="217" t="s">
        <v>29</v>
      </c>
      <c r="E28" s="62" t="s">
        <v>64</v>
      </c>
      <c r="F28" s="217" t="s">
        <v>29</v>
      </c>
      <c r="G28" s="62" t="s">
        <v>64</v>
      </c>
      <c r="H28" s="217" t="s">
        <v>29</v>
      </c>
      <c r="I28" s="62" t="s">
        <v>64</v>
      </c>
      <c r="J28" s="210" t="s">
        <v>43</v>
      </c>
      <c r="K28" s="56" t="s">
        <v>64</v>
      </c>
      <c r="L28" s="170" t="s">
        <v>48</v>
      </c>
      <c r="M28" s="214" t="s">
        <v>64</v>
      </c>
      <c r="N28" s="21"/>
      <c r="O28" s="59"/>
      <c r="P28" s="21"/>
      <c r="Q28" s="59"/>
      <c r="R28" s="28"/>
      <c r="T28" s="168" t="str">
        <f t="shared" si="1"/>
        <v>Szombat</v>
      </c>
    </row>
    <row r="29" spans="1:16384">
      <c r="A29" s="32"/>
      <c r="R29" s="28"/>
    </row>
    <row r="30" spans="1:16384" s="13" customFormat="1">
      <c r="A30" s="344" t="s">
        <v>67</v>
      </c>
      <c r="B30" s="345"/>
      <c r="C30" s="345"/>
      <c r="D30" s="345"/>
      <c r="E30" s="345"/>
      <c r="F30" s="345"/>
      <c r="G30" s="345"/>
      <c r="H30" s="345"/>
      <c r="I30" s="345"/>
      <c r="J30" s="12"/>
      <c r="K30" s="12" t="s">
        <v>68</v>
      </c>
      <c r="R30" s="39"/>
    </row>
    <row r="31" spans="1:16384">
      <c r="A31" s="30" t="s">
        <v>69</v>
      </c>
      <c r="B31" s="1"/>
      <c r="C31" s="1"/>
      <c r="D31" s="4"/>
      <c r="E31" s="4"/>
      <c r="F31" s="4"/>
      <c r="G31" s="4"/>
      <c r="H31" s="4"/>
      <c r="I31" s="4"/>
      <c r="J31" s="4"/>
      <c r="K31" s="4"/>
      <c r="R31" s="28"/>
    </row>
    <row r="32" spans="1:16384">
      <c r="A32" s="30" t="s">
        <v>70</v>
      </c>
      <c r="B32" s="1"/>
      <c r="C32" s="1"/>
      <c r="D32" s="4"/>
      <c r="E32" s="4"/>
      <c r="F32" s="4"/>
      <c r="G32" s="4"/>
      <c r="H32" s="4"/>
      <c r="I32" s="4"/>
      <c r="J32" s="4"/>
      <c r="K32" s="4"/>
      <c r="R32" s="28"/>
    </row>
    <row r="33" spans="1:18" ht="15.75" thickBot="1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3"/>
      <c r="M33" s="43"/>
      <c r="N33" s="43"/>
      <c r="O33" s="43"/>
      <c r="P33" s="43"/>
      <c r="Q33" s="43"/>
      <c r="R33" s="44"/>
    </row>
  </sheetData>
  <mergeCells count="49">
    <mergeCell ref="A2:B2"/>
    <mergeCell ref="B19:C19"/>
    <mergeCell ref="D19:E19"/>
    <mergeCell ref="F19:G19"/>
    <mergeCell ref="H19:I19"/>
    <mergeCell ref="D8:H8"/>
    <mergeCell ref="D9:H9"/>
    <mergeCell ref="C2:K2"/>
    <mergeCell ref="J19:K19"/>
    <mergeCell ref="A30:I30"/>
    <mergeCell ref="I14:K14"/>
    <mergeCell ref="I9:K9"/>
    <mergeCell ref="I10:K10"/>
    <mergeCell ref="I11:K11"/>
    <mergeCell ref="I12:K12"/>
    <mergeCell ref="D16:H16"/>
    <mergeCell ref="I15:K15"/>
    <mergeCell ref="I16:K16"/>
    <mergeCell ref="M14:N14"/>
    <mergeCell ref="M15:N15"/>
    <mergeCell ref="D14:H14"/>
    <mergeCell ref="D15:H15"/>
    <mergeCell ref="M16:N16"/>
    <mergeCell ref="L2:M2"/>
    <mergeCell ref="D10:H10"/>
    <mergeCell ref="D11:H11"/>
    <mergeCell ref="D12:H12"/>
    <mergeCell ref="I13:K13"/>
    <mergeCell ref="D13:H13"/>
    <mergeCell ref="M11:N11"/>
    <mergeCell ref="M12:N12"/>
    <mergeCell ref="M10:N10"/>
    <mergeCell ref="M13:N13"/>
    <mergeCell ref="L1:M1"/>
    <mergeCell ref="I8:K8"/>
    <mergeCell ref="C1:K1"/>
    <mergeCell ref="P19:Q19"/>
    <mergeCell ref="O8:P8"/>
    <mergeCell ref="O9:P9"/>
    <mergeCell ref="O10:P10"/>
    <mergeCell ref="O11:P11"/>
    <mergeCell ref="O12:P12"/>
    <mergeCell ref="O14:P14"/>
    <mergeCell ref="O15:P15"/>
    <mergeCell ref="O13:P13"/>
    <mergeCell ref="L19:M19"/>
    <mergeCell ref="N19:O19"/>
    <mergeCell ref="M8:N8"/>
    <mergeCell ref="M9:N9"/>
  </mergeCells>
  <conditionalFormatting sqref="Q9 Q14:Q15">
    <cfRule type="expression" dxfId="36" priority="14">
      <formula>$B$9/2</formula>
    </cfRule>
  </conditionalFormatting>
  <conditionalFormatting sqref="Q10:Q12">
    <cfRule type="expression" dxfId="35" priority="13">
      <formula>$B$9/2</formula>
    </cfRule>
  </conditionalFormatting>
  <conditionalFormatting sqref="T9">
    <cfRule type="cellIs" dxfId="34" priority="4" operator="equal">
      <formula>$B9/2</formula>
    </cfRule>
  </conditionalFormatting>
  <conditionalFormatting sqref="T10:T12 T14:T15">
    <cfRule type="cellIs" dxfId="33" priority="3" operator="equal">
      <formula>$B10/2</formula>
    </cfRule>
  </conditionalFormatting>
  <conditionalFormatting sqref="Q13">
    <cfRule type="expression" dxfId="32" priority="2">
      <formula>$B$9/2</formula>
    </cfRule>
  </conditionalFormatting>
  <conditionalFormatting sqref="T13">
    <cfRule type="cellIs" dxfId="31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D31"/>
  <sheetViews>
    <sheetView zoomScaleNormal="100" workbookViewId="0">
      <selection activeCell="D3" sqref="D3"/>
    </sheetView>
  </sheetViews>
  <sheetFormatPr defaultColWidth="9.140625" defaultRowHeight="15"/>
  <cols>
    <col min="1" max="1" width="11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3" t="s">
        <v>0</v>
      </c>
      <c r="B1" s="24"/>
      <c r="C1" s="328" t="s">
        <v>71</v>
      </c>
      <c r="D1" s="328"/>
      <c r="E1" s="328"/>
      <c r="F1" s="328"/>
      <c r="G1" s="328"/>
      <c r="H1" s="328"/>
      <c r="I1" s="328"/>
      <c r="J1" s="328"/>
      <c r="K1" s="328"/>
      <c r="L1" s="326" t="s">
        <v>2</v>
      </c>
      <c r="M1" s="326"/>
      <c r="N1" s="25" t="s">
        <v>3</v>
      </c>
      <c r="O1" s="26"/>
      <c r="P1" s="26"/>
      <c r="Q1" s="26"/>
      <c r="R1" s="27"/>
    </row>
    <row r="2" spans="1:16384">
      <c r="A2" s="353">
        <v>43335</v>
      </c>
      <c r="B2" s="354"/>
      <c r="C2" s="336" t="s">
        <v>4</v>
      </c>
      <c r="D2" s="336"/>
      <c r="E2" s="336"/>
      <c r="F2" s="336"/>
      <c r="G2" s="336"/>
      <c r="H2" s="336"/>
      <c r="I2" s="336"/>
      <c r="J2" s="336"/>
      <c r="K2" s="336"/>
      <c r="L2" s="336" t="s">
        <v>5</v>
      </c>
      <c r="M2" s="336"/>
      <c r="N2" s="2" t="s">
        <v>6</v>
      </c>
      <c r="R2" s="28"/>
    </row>
    <row r="3" spans="1:16384">
      <c r="A3" s="163" t="s">
        <v>7</v>
      </c>
      <c r="B3" s="164" t="s">
        <v>8</v>
      </c>
      <c r="C3" s="260"/>
      <c r="D3" s="165"/>
      <c r="E3" s="322"/>
      <c r="F3" s="322"/>
      <c r="G3" s="322"/>
      <c r="H3" s="322"/>
      <c r="I3" s="322"/>
      <c r="J3" s="322"/>
      <c r="K3" s="322"/>
      <c r="L3" s="322"/>
      <c r="M3" s="322"/>
      <c r="N3" s="2" t="s">
        <v>9</v>
      </c>
      <c r="R3" s="28"/>
    </row>
    <row r="4" spans="1:16384" ht="6.75" customHeight="1">
      <c r="A4" s="29"/>
      <c r="B4" s="4"/>
      <c r="C4" s="4"/>
      <c r="D4" s="165"/>
      <c r="E4" s="4"/>
      <c r="F4" s="4"/>
      <c r="G4" s="4"/>
      <c r="H4" s="5"/>
      <c r="I4" s="4"/>
      <c r="J4" s="4"/>
      <c r="K4" s="4"/>
      <c r="R4" s="28"/>
    </row>
    <row r="5" spans="1:16384" ht="6" customHeight="1">
      <c r="A5" s="30"/>
      <c r="B5" s="31"/>
      <c r="C5" s="4"/>
      <c r="D5" s="1"/>
      <c r="E5" s="31"/>
      <c r="F5" s="4"/>
      <c r="G5" s="1"/>
      <c r="H5" s="5"/>
      <c r="I5" s="4"/>
      <c r="J5" s="31"/>
      <c r="K5" s="4"/>
      <c r="R5" s="28"/>
    </row>
    <row r="6" spans="1:16384" ht="8.25" customHeight="1">
      <c r="A6" s="32"/>
      <c r="R6" s="28"/>
    </row>
    <row r="7" spans="1:16384">
      <c r="A7" s="33" t="s">
        <v>10</v>
      </c>
      <c r="B7" s="321" t="s">
        <v>11</v>
      </c>
      <c r="C7" s="321" t="s">
        <v>12</v>
      </c>
      <c r="D7" s="333" t="s">
        <v>13</v>
      </c>
      <c r="E7" s="334"/>
      <c r="F7" s="334"/>
      <c r="G7" s="334"/>
      <c r="H7" s="355"/>
      <c r="I7" s="327" t="s">
        <v>14</v>
      </c>
      <c r="J7" s="327"/>
      <c r="K7" s="327"/>
      <c r="L7" s="19" t="s">
        <v>15</v>
      </c>
      <c r="M7" s="335" t="s">
        <v>16</v>
      </c>
      <c r="N7" s="335"/>
      <c r="O7" s="331" t="s">
        <v>17</v>
      </c>
      <c r="P7" s="332"/>
      <c r="Q7" s="46"/>
      <c r="R7" s="28"/>
      <c r="T7" s="46" t="s">
        <v>18</v>
      </c>
      <c r="U7" s="53"/>
      <c r="V7" s="50"/>
    </row>
    <row r="8" spans="1:16384" ht="15" customHeight="1">
      <c r="A8" s="65" t="s">
        <v>72</v>
      </c>
      <c r="B8" s="198">
        <v>18</v>
      </c>
      <c r="C8" s="198">
        <v>6</v>
      </c>
      <c r="D8" s="337" t="s">
        <v>73</v>
      </c>
      <c r="E8" s="338"/>
      <c r="F8" s="338"/>
      <c r="G8" s="338"/>
      <c r="H8" s="339"/>
      <c r="I8" s="346" t="s">
        <v>74</v>
      </c>
      <c r="J8" s="347"/>
      <c r="K8" s="348"/>
      <c r="L8" s="14">
        <v>100</v>
      </c>
      <c r="M8" s="335" t="s">
        <v>75</v>
      </c>
      <c r="N8" s="335"/>
      <c r="O8" s="331" t="s">
        <v>76</v>
      </c>
      <c r="P8" s="332"/>
      <c r="Q8" s="47"/>
      <c r="R8" s="28"/>
      <c r="T8" s="47">
        <f t="shared" ref="T8:T13" si="0">COUNTIF($B$18:$Q$26,A8)</f>
        <v>9</v>
      </c>
      <c r="U8" s="262" t="s">
        <v>77</v>
      </c>
      <c r="V8" s="50"/>
    </row>
    <row r="9" spans="1:16384" ht="15" customHeight="1">
      <c r="A9" s="218" t="s">
        <v>78</v>
      </c>
      <c r="B9" s="8">
        <v>18</v>
      </c>
      <c r="C9" s="8">
        <v>6</v>
      </c>
      <c r="D9" s="337" t="s">
        <v>79</v>
      </c>
      <c r="E9" s="338"/>
      <c r="F9" s="338"/>
      <c r="G9" s="338"/>
      <c r="H9" s="339"/>
      <c r="I9" s="340" t="s">
        <v>80</v>
      </c>
      <c r="J9" s="340"/>
      <c r="K9" s="340"/>
      <c r="L9" s="18">
        <v>100</v>
      </c>
      <c r="M9" s="335" t="s">
        <v>81</v>
      </c>
      <c r="N9" s="335"/>
      <c r="O9" s="331" t="s">
        <v>82</v>
      </c>
      <c r="P9" s="332"/>
      <c r="Q9" s="47"/>
      <c r="R9" s="28"/>
      <c r="T9" s="47">
        <f t="shared" si="0"/>
        <v>9</v>
      </c>
      <c r="U9" s="262" t="s">
        <v>77</v>
      </c>
      <c r="V9" s="50"/>
    </row>
    <row r="10" spans="1:16384" ht="15" customHeight="1">
      <c r="A10" s="268" t="s">
        <v>83</v>
      </c>
      <c r="B10" s="8">
        <v>18</v>
      </c>
      <c r="C10" s="8">
        <v>6</v>
      </c>
      <c r="D10" s="337" t="s">
        <v>84</v>
      </c>
      <c r="E10" s="338"/>
      <c r="F10" s="338"/>
      <c r="G10" s="338"/>
      <c r="H10" s="339"/>
      <c r="I10" s="346" t="s">
        <v>85</v>
      </c>
      <c r="J10" s="347"/>
      <c r="K10" s="348"/>
      <c r="L10" s="16">
        <v>100</v>
      </c>
      <c r="M10" s="335" t="s">
        <v>86</v>
      </c>
      <c r="N10" s="335"/>
      <c r="O10" s="331" t="s">
        <v>87</v>
      </c>
      <c r="P10" s="332"/>
      <c r="Q10" s="47"/>
      <c r="R10" s="28"/>
      <c r="T10" s="47">
        <f t="shared" si="0"/>
        <v>9</v>
      </c>
      <c r="U10" s="262" t="s">
        <v>77</v>
      </c>
      <c r="V10" s="50"/>
    </row>
    <row r="11" spans="1:16384" ht="15" customHeight="1">
      <c r="A11" s="271" t="s">
        <v>88</v>
      </c>
      <c r="B11" s="8">
        <v>10</v>
      </c>
      <c r="C11" s="8">
        <v>3</v>
      </c>
      <c r="D11" s="337" t="s">
        <v>89</v>
      </c>
      <c r="E11" s="338"/>
      <c r="F11" s="338"/>
      <c r="G11" s="338"/>
      <c r="H11" s="339"/>
      <c r="I11" s="340" t="s">
        <v>90</v>
      </c>
      <c r="J11" s="340"/>
      <c r="K11" s="340"/>
      <c r="L11" s="18">
        <v>100</v>
      </c>
      <c r="M11" s="341" t="s">
        <v>91</v>
      </c>
      <c r="N11" s="342"/>
      <c r="O11" s="331" t="s">
        <v>92</v>
      </c>
      <c r="P11" s="332"/>
      <c r="Q11" s="47"/>
      <c r="R11" s="28"/>
      <c r="T11" s="47">
        <f t="shared" si="0"/>
        <v>5</v>
      </c>
      <c r="U11" s="262" t="s">
        <v>77</v>
      </c>
      <c r="V11" s="50"/>
    </row>
    <row r="12" spans="1:16384" ht="15" customHeight="1">
      <c r="A12" s="272" t="s">
        <v>93</v>
      </c>
      <c r="B12" s="8">
        <v>18</v>
      </c>
      <c r="C12" s="8">
        <v>6</v>
      </c>
      <c r="D12" s="337" t="s">
        <v>94</v>
      </c>
      <c r="E12" s="338"/>
      <c r="F12" s="338"/>
      <c r="G12" s="338"/>
      <c r="H12" s="339"/>
      <c r="I12" s="346" t="s">
        <v>95</v>
      </c>
      <c r="J12" s="347"/>
      <c r="K12" s="348"/>
      <c r="L12" s="16">
        <v>100</v>
      </c>
      <c r="M12" s="335" t="s">
        <v>96</v>
      </c>
      <c r="N12" s="335"/>
      <c r="O12" s="331" t="s">
        <v>97</v>
      </c>
      <c r="P12" s="332"/>
      <c r="Q12" s="47"/>
      <c r="R12" s="28"/>
      <c r="T12" s="47">
        <f t="shared" si="0"/>
        <v>9</v>
      </c>
      <c r="U12" s="262" t="s">
        <v>98</v>
      </c>
      <c r="V12" s="50"/>
    </row>
    <row r="13" spans="1:16384" ht="15" customHeight="1">
      <c r="A13" s="269" t="s">
        <v>99</v>
      </c>
      <c r="B13" s="8">
        <v>10</v>
      </c>
      <c r="C13" s="8">
        <v>3</v>
      </c>
      <c r="D13" s="337" t="s">
        <v>100</v>
      </c>
      <c r="E13" s="338"/>
      <c r="F13" s="338"/>
      <c r="G13" s="338"/>
      <c r="H13" s="339"/>
      <c r="I13" s="340" t="s">
        <v>101</v>
      </c>
      <c r="J13" s="340"/>
      <c r="K13" s="340"/>
      <c r="L13" s="16">
        <v>100</v>
      </c>
      <c r="M13" s="341" t="s">
        <v>102</v>
      </c>
      <c r="N13" s="342"/>
      <c r="O13" s="331" t="s">
        <v>103</v>
      </c>
      <c r="P13" s="332"/>
      <c r="Q13" s="47"/>
      <c r="R13" s="28"/>
      <c r="T13" s="47">
        <f t="shared" si="0"/>
        <v>5</v>
      </c>
      <c r="U13" s="262" t="s">
        <v>77</v>
      </c>
      <c r="V13" s="50"/>
    </row>
    <row r="14" spans="1:16384">
      <c r="A14" s="34" t="s">
        <v>53</v>
      </c>
      <c r="B14" s="9">
        <v>92</v>
      </c>
      <c r="C14" s="9">
        <v>30</v>
      </c>
      <c r="D14" s="349" t="s">
        <v>54</v>
      </c>
      <c r="E14" s="350"/>
      <c r="F14" s="350"/>
      <c r="G14" s="350"/>
      <c r="H14" s="351"/>
      <c r="I14" s="352" t="s">
        <v>55</v>
      </c>
      <c r="J14" s="352"/>
      <c r="K14" s="352"/>
      <c r="L14" s="6"/>
      <c r="M14" s="335"/>
      <c r="N14" s="335"/>
      <c r="O14" s="50"/>
      <c r="P14" s="50"/>
      <c r="Q14" s="48"/>
      <c r="R14" s="28"/>
      <c r="U14" s="50"/>
      <c r="V14" s="50"/>
    </row>
    <row r="15" spans="1:16384" ht="7.5" customHeight="1">
      <c r="A15" s="3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>
      <c r="A16" s="30" t="s">
        <v>56</v>
      </c>
      <c r="B16" s="17"/>
      <c r="C16" s="4"/>
      <c r="D16" s="4"/>
      <c r="E16" s="4"/>
      <c r="F16" s="4"/>
      <c r="G16" s="1"/>
      <c r="H16" s="11"/>
      <c r="R16" s="28"/>
    </row>
    <row r="17" spans="1:20">
      <c r="A17" s="37" t="s">
        <v>57</v>
      </c>
      <c r="B17" s="333" t="s">
        <v>58</v>
      </c>
      <c r="C17" s="355"/>
      <c r="D17" s="333" t="s">
        <v>59</v>
      </c>
      <c r="E17" s="355"/>
      <c r="F17" s="333" t="s">
        <v>60</v>
      </c>
      <c r="G17" s="355"/>
      <c r="H17" s="333" t="s">
        <v>61</v>
      </c>
      <c r="I17" s="355"/>
      <c r="J17" s="333" t="s">
        <v>62</v>
      </c>
      <c r="K17" s="334"/>
      <c r="L17" s="327" t="s">
        <v>63</v>
      </c>
      <c r="M17" s="333"/>
      <c r="N17" s="333"/>
      <c r="O17" s="334"/>
      <c r="P17" s="329" t="s">
        <v>63</v>
      </c>
      <c r="Q17" s="330"/>
      <c r="R17" s="28"/>
    </row>
    <row r="18" spans="1:20">
      <c r="A18" s="72">
        <v>43351</v>
      </c>
      <c r="B18" s="57" t="s">
        <v>72</v>
      </c>
      <c r="C18" s="58" t="s">
        <v>104</v>
      </c>
      <c r="D18" s="57" t="s">
        <v>72</v>
      </c>
      <c r="E18" s="58" t="s">
        <v>104</v>
      </c>
      <c r="F18" s="217" t="s">
        <v>78</v>
      </c>
      <c r="G18" s="62" t="s">
        <v>104</v>
      </c>
      <c r="H18" s="217" t="s">
        <v>78</v>
      </c>
      <c r="I18" s="62" t="s">
        <v>104</v>
      </c>
      <c r="J18" s="270" t="s">
        <v>99</v>
      </c>
      <c r="K18" s="174" t="s">
        <v>104</v>
      </c>
      <c r="L18" s="21"/>
      <c r="M18" s="22"/>
      <c r="N18" s="21"/>
      <c r="O18" s="59"/>
      <c r="P18" s="21"/>
      <c r="Q18" s="59"/>
      <c r="R18" s="28"/>
      <c r="T18" s="168" t="str">
        <f>IF(WEEKDAY(A18,2)=6,"Szombat","Hiba")</f>
        <v>Szombat</v>
      </c>
    </row>
    <row r="19" spans="1:20">
      <c r="A19" s="72">
        <v>43358</v>
      </c>
      <c r="B19" s="20" t="s">
        <v>83</v>
      </c>
      <c r="C19" s="169" t="s">
        <v>104</v>
      </c>
      <c r="D19" s="20" t="s">
        <v>83</v>
      </c>
      <c r="E19" s="169" t="s">
        <v>104</v>
      </c>
      <c r="F19" s="172" t="s">
        <v>93</v>
      </c>
      <c r="G19" s="173" t="s">
        <v>105</v>
      </c>
      <c r="H19" s="172" t="s">
        <v>93</v>
      </c>
      <c r="I19" s="173" t="s">
        <v>105</v>
      </c>
      <c r="J19" s="170" t="s">
        <v>88</v>
      </c>
      <c r="K19" s="171" t="s">
        <v>104</v>
      </c>
      <c r="L19" s="21"/>
      <c r="M19" s="22"/>
      <c r="N19" s="21"/>
      <c r="O19" s="59"/>
      <c r="P19" s="21"/>
      <c r="Q19" s="59"/>
      <c r="R19" s="28"/>
      <c r="T19" s="168" t="str">
        <f t="shared" ref="T19:T26" si="1">IF(WEEKDAY(A19,2)=6,"Szombat","Hiba")</f>
        <v>Szombat</v>
      </c>
    </row>
    <row r="20" spans="1:20">
      <c r="A20" s="73">
        <v>43365</v>
      </c>
      <c r="B20" s="57" t="s">
        <v>72</v>
      </c>
      <c r="C20" s="58" t="s">
        <v>104</v>
      </c>
      <c r="D20" s="57" t="s">
        <v>72</v>
      </c>
      <c r="E20" s="58" t="s">
        <v>104</v>
      </c>
      <c r="F20" s="217" t="s">
        <v>78</v>
      </c>
      <c r="G20" s="62" t="s">
        <v>104</v>
      </c>
      <c r="H20" s="217" t="s">
        <v>78</v>
      </c>
      <c r="I20" s="62" t="s">
        <v>104</v>
      </c>
      <c r="J20" s="270" t="s">
        <v>99</v>
      </c>
      <c r="K20" s="174" t="s">
        <v>104</v>
      </c>
      <c r="L20" s="21"/>
      <c r="M20" s="22"/>
      <c r="N20" s="21"/>
      <c r="O20" s="59"/>
      <c r="P20" s="21"/>
      <c r="Q20" s="59"/>
      <c r="R20" s="38"/>
      <c r="T20" s="168" t="str">
        <f t="shared" si="1"/>
        <v>Szombat</v>
      </c>
    </row>
    <row r="21" spans="1:20">
      <c r="A21" s="73">
        <v>43379</v>
      </c>
      <c r="B21" s="20" t="s">
        <v>83</v>
      </c>
      <c r="C21" s="169" t="s">
        <v>104</v>
      </c>
      <c r="D21" s="20" t="s">
        <v>83</v>
      </c>
      <c r="E21" s="169" t="s">
        <v>104</v>
      </c>
      <c r="F21" s="172" t="s">
        <v>93</v>
      </c>
      <c r="G21" s="173" t="s">
        <v>105</v>
      </c>
      <c r="H21" s="172" t="s">
        <v>93</v>
      </c>
      <c r="I21" s="173" t="s">
        <v>105</v>
      </c>
      <c r="J21" s="170" t="s">
        <v>88</v>
      </c>
      <c r="K21" s="171" t="s">
        <v>104</v>
      </c>
      <c r="L21" s="170" t="s">
        <v>88</v>
      </c>
      <c r="M21" s="171" t="s">
        <v>104</v>
      </c>
      <c r="N21" s="21"/>
      <c r="O21" s="59"/>
      <c r="P21" s="21"/>
      <c r="Q21" s="59"/>
      <c r="R21" s="38"/>
      <c r="T21" s="168" t="str">
        <f t="shared" si="1"/>
        <v>Szombat</v>
      </c>
    </row>
    <row r="22" spans="1:20">
      <c r="A22" s="73">
        <v>43393</v>
      </c>
      <c r="B22" s="57" t="s">
        <v>72</v>
      </c>
      <c r="C22" s="58" t="s">
        <v>104</v>
      </c>
      <c r="D22" s="57" t="s">
        <v>72</v>
      </c>
      <c r="E22" s="58" t="s">
        <v>104</v>
      </c>
      <c r="F22" s="217" t="s">
        <v>78</v>
      </c>
      <c r="G22" s="62" t="s">
        <v>104</v>
      </c>
      <c r="H22" s="217" t="s">
        <v>78</v>
      </c>
      <c r="I22" s="62" t="s">
        <v>104</v>
      </c>
      <c r="J22" s="270" t="s">
        <v>99</v>
      </c>
      <c r="K22" s="174" t="s">
        <v>104</v>
      </c>
      <c r="L22" s="21"/>
      <c r="M22" s="22"/>
      <c r="N22" s="21"/>
      <c r="O22" s="59"/>
      <c r="P22" s="21"/>
      <c r="Q22" s="59"/>
      <c r="R22" s="28"/>
      <c r="T22" s="168" t="str">
        <f t="shared" si="1"/>
        <v>Szombat</v>
      </c>
    </row>
    <row r="23" spans="1:20">
      <c r="A23" s="73">
        <v>43414</v>
      </c>
      <c r="B23" s="20" t="s">
        <v>83</v>
      </c>
      <c r="C23" s="169" t="s">
        <v>104</v>
      </c>
      <c r="D23" s="20" t="s">
        <v>83</v>
      </c>
      <c r="E23" s="169" t="s">
        <v>104</v>
      </c>
      <c r="F23" s="172" t="s">
        <v>93</v>
      </c>
      <c r="G23" s="173" t="s">
        <v>105</v>
      </c>
      <c r="H23" s="172" t="s">
        <v>93</v>
      </c>
      <c r="I23" s="173" t="s">
        <v>105</v>
      </c>
      <c r="J23" s="170" t="s">
        <v>88</v>
      </c>
      <c r="K23" s="171" t="s">
        <v>104</v>
      </c>
      <c r="L23" s="21"/>
      <c r="M23" s="22"/>
      <c r="N23" s="21"/>
      <c r="O23" s="59"/>
      <c r="P23" s="21"/>
      <c r="Q23" s="59"/>
      <c r="R23" s="28"/>
      <c r="T23" s="168" t="str">
        <f t="shared" si="1"/>
        <v>Szombat</v>
      </c>
    </row>
    <row r="24" spans="1:20">
      <c r="A24" s="74">
        <v>43421</v>
      </c>
      <c r="B24" s="57" t="s">
        <v>72</v>
      </c>
      <c r="C24" s="284" t="s">
        <v>106</v>
      </c>
      <c r="D24" s="57" t="s">
        <v>72</v>
      </c>
      <c r="E24" s="284" t="s">
        <v>106</v>
      </c>
      <c r="F24" s="217" t="s">
        <v>78</v>
      </c>
      <c r="G24" s="62" t="s">
        <v>104</v>
      </c>
      <c r="H24" s="217" t="s">
        <v>78</v>
      </c>
      <c r="I24" s="62" t="s">
        <v>104</v>
      </c>
      <c r="J24" s="270" t="s">
        <v>99</v>
      </c>
      <c r="K24" s="174" t="s">
        <v>104</v>
      </c>
      <c r="L24" s="21"/>
      <c r="M24" s="22"/>
      <c r="N24" s="21"/>
      <c r="O24" s="59"/>
      <c r="P24" s="21"/>
      <c r="Q24" s="59"/>
      <c r="R24" s="28"/>
      <c r="T24" s="168" t="str">
        <f t="shared" si="1"/>
        <v>Szombat</v>
      </c>
    </row>
    <row r="25" spans="1:20">
      <c r="A25" s="74">
        <v>43428</v>
      </c>
      <c r="B25" s="20" t="s">
        <v>83</v>
      </c>
      <c r="C25" s="169" t="s">
        <v>104</v>
      </c>
      <c r="D25" s="20" t="s">
        <v>83</v>
      </c>
      <c r="E25" s="169" t="s">
        <v>104</v>
      </c>
      <c r="F25" s="172" t="s">
        <v>93</v>
      </c>
      <c r="G25" s="173" t="s">
        <v>105</v>
      </c>
      <c r="H25" s="172" t="s">
        <v>93</v>
      </c>
      <c r="I25" s="173" t="s">
        <v>105</v>
      </c>
      <c r="J25" s="170" t="s">
        <v>88</v>
      </c>
      <c r="K25" s="171" t="s">
        <v>104</v>
      </c>
      <c r="L25" s="21"/>
      <c r="M25" s="22"/>
      <c r="N25" s="21"/>
      <c r="O25" s="59"/>
      <c r="P25" s="21"/>
      <c r="Q25" s="59"/>
      <c r="R25" s="28"/>
      <c r="T25" s="168" t="str">
        <f t="shared" si="1"/>
        <v>Szombat</v>
      </c>
    </row>
    <row r="26" spans="1:20">
      <c r="A26" s="73">
        <v>43442</v>
      </c>
      <c r="B26" s="57" t="s">
        <v>72</v>
      </c>
      <c r="C26" s="284" t="s">
        <v>106</v>
      </c>
      <c r="D26" s="217" t="s">
        <v>78</v>
      </c>
      <c r="E26" s="62" t="s">
        <v>104</v>
      </c>
      <c r="F26" s="20" t="s">
        <v>83</v>
      </c>
      <c r="G26" s="169" t="s">
        <v>104</v>
      </c>
      <c r="H26" s="172" t="s">
        <v>93</v>
      </c>
      <c r="I26" s="173" t="s">
        <v>105</v>
      </c>
      <c r="J26" s="270" t="s">
        <v>99</v>
      </c>
      <c r="K26" s="174" t="s">
        <v>104</v>
      </c>
      <c r="L26" s="21"/>
      <c r="M26" s="22"/>
      <c r="N26" s="21"/>
      <c r="O26" s="59"/>
      <c r="P26" s="21"/>
      <c r="Q26" s="59"/>
      <c r="R26" s="28"/>
      <c r="T26" s="168" t="str">
        <f t="shared" si="1"/>
        <v>Szombat</v>
      </c>
    </row>
    <row r="27" spans="1:20">
      <c r="A27" s="32"/>
      <c r="R27" s="28"/>
    </row>
    <row r="28" spans="1:20" s="13" customFormat="1">
      <c r="A28" s="344" t="s">
        <v>67</v>
      </c>
      <c r="B28" s="345"/>
      <c r="C28" s="345"/>
      <c r="D28" s="345"/>
      <c r="E28" s="345"/>
      <c r="F28" s="345"/>
      <c r="G28" s="345"/>
      <c r="H28" s="345"/>
      <c r="I28" s="345"/>
      <c r="J28" s="12"/>
      <c r="K28" s="12" t="s">
        <v>68</v>
      </c>
      <c r="R28" s="39"/>
    </row>
    <row r="29" spans="1:20">
      <c r="A29" s="30" t="s">
        <v>69</v>
      </c>
      <c r="B29" s="1"/>
      <c r="C29" s="1"/>
      <c r="D29" s="4"/>
      <c r="E29" s="4"/>
      <c r="F29" s="4"/>
      <c r="G29" s="4"/>
      <c r="H29" s="4"/>
      <c r="I29" s="4"/>
      <c r="J29" s="4"/>
      <c r="K29" s="4"/>
      <c r="R29" s="28"/>
    </row>
    <row r="30" spans="1:20">
      <c r="A30" s="30" t="s">
        <v>107</v>
      </c>
      <c r="B30" s="1"/>
      <c r="C30" s="1"/>
      <c r="D30" s="4"/>
      <c r="E30" s="4"/>
      <c r="F30" s="4"/>
      <c r="G30" s="4"/>
      <c r="H30" s="4"/>
      <c r="I30" s="4"/>
      <c r="J30" s="4"/>
      <c r="K30" s="4"/>
      <c r="R30" s="28"/>
    </row>
    <row r="31" spans="1:20" ht="15.75" thickBot="1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43"/>
      <c r="O31" s="43"/>
      <c r="P31" s="43"/>
      <c r="Q31" s="43"/>
      <c r="R31" s="44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O12:P12"/>
    <mergeCell ref="D13:H13"/>
    <mergeCell ref="I13:K13"/>
    <mergeCell ref="M13:N13"/>
    <mergeCell ref="O13:P13"/>
    <mergeCell ref="D14:H14"/>
    <mergeCell ref="I14:K14"/>
    <mergeCell ref="M14:N14"/>
    <mergeCell ref="D12:H12"/>
    <mergeCell ref="I12:K12"/>
    <mergeCell ref="M12:N12"/>
    <mergeCell ref="N17:O17"/>
    <mergeCell ref="P17:Q17"/>
    <mergeCell ref="A28:I28"/>
    <mergeCell ref="B17:C17"/>
    <mergeCell ref="D17:E17"/>
    <mergeCell ref="F17:G17"/>
    <mergeCell ref="H17:I17"/>
    <mergeCell ref="J17:K17"/>
    <mergeCell ref="L17:M17"/>
  </mergeCells>
  <conditionalFormatting sqref="Q8 Q10:Q12">
    <cfRule type="expression" dxfId="30" priority="6">
      <formula>$B$8/2</formula>
    </cfRule>
  </conditionalFormatting>
  <conditionalFormatting sqref="Q9">
    <cfRule type="expression" dxfId="29" priority="5">
      <formula>$B$8/2</formula>
    </cfRule>
  </conditionalFormatting>
  <conditionalFormatting sqref="T8 T10">
    <cfRule type="cellIs" dxfId="28" priority="4" operator="equal">
      <formula>$B8/2</formula>
    </cfRule>
  </conditionalFormatting>
  <conditionalFormatting sqref="T9 T11:T12">
    <cfRule type="cellIs" dxfId="27" priority="3" operator="equal">
      <formula>$B9/2</formula>
    </cfRule>
  </conditionalFormatting>
  <conditionalFormatting sqref="Q13">
    <cfRule type="expression" dxfId="26" priority="2">
      <formula>$B$8/2</formula>
    </cfRule>
  </conditionalFormatting>
  <conditionalFormatting sqref="T13">
    <cfRule type="cellIs" dxfId="25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D32"/>
  <sheetViews>
    <sheetView zoomScaleNormal="100" workbookViewId="0">
      <selection activeCell="D3" sqref="D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1.28515625" style="3" customWidth="1"/>
    <col min="12" max="12" width="9.7109375" style="3" customWidth="1"/>
    <col min="13" max="13" width="9.140625" style="3"/>
    <col min="14" max="17" width="7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3" t="s">
        <v>0</v>
      </c>
      <c r="B1" s="24"/>
      <c r="C1" s="359" t="s">
        <v>108</v>
      </c>
      <c r="D1" s="359"/>
      <c r="E1" s="359"/>
      <c r="F1" s="359"/>
      <c r="G1" s="359"/>
      <c r="H1" s="359"/>
      <c r="I1" s="359"/>
      <c r="J1" s="359"/>
      <c r="K1" s="359"/>
      <c r="L1" s="326" t="s">
        <v>2</v>
      </c>
      <c r="M1" s="326"/>
      <c r="N1" s="25" t="s">
        <v>3</v>
      </c>
      <c r="O1" s="26"/>
      <c r="P1" s="26"/>
      <c r="Q1" s="26"/>
      <c r="R1" s="27"/>
    </row>
    <row r="2" spans="1:16384">
      <c r="A2" s="353">
        <v>43343</v>
      </c>
      <c r="B2" s="354"/>
      <c r="C2" s="336" t="s">
        <v>4</v>
      </c>
      <c r="D2" s="336"/>
      <c r="E2" s="336"/>
      <c r="F2" s="336"/>
      <c r="G2" s="336"/>
      <c r="H2" s="336"/>
      <c r="I2" s="336"/>
      <c r="J2" s="336"/>
      <c r="K2" s="336"/>
      <c r="L2" s="336" t="s">
        <v>5</v>
      </c>
      <c r="M2" s="336"/>
      <c r="N2" s="2" t="s">
        <v>6</v>
      </c>
      <c r="R2" s="28"/>
    </row>
    <row r="3" spans="1:16384">
      <c r="A3" s="163" t="s">
        <v>7</v>
      </c>
      <c r="B3" s="164" t="s">
        <v>8</v>
      </c>
      <c r="C3"/>
      <c r="D3" s="165"/>
      <c r="E3" s="322"/>
      <c r="F3" s="322"/>
      <c r="G3" s="322"/>
      <c r="H3" s="322"/>
      <c r="I3" s="322"/>
      <c r="J3" s="322"/>
      <c r="K3" s="322"/>
      <c r="L3" s="322"/>
      <c r="M3" s="322"/>
      <c r="N3" s="2" t="s">
        <v>9</v>
      </c>
      <c r="R3" s="28"/>
    </row>
    <row r="4" spans="1:16384" ht="7.5" customHeight="1">
      <c r="A4" s="166"/>
      <c r="B4" s="167"/>
      <c r="C4"/>
      <c r="D4" s="165"/>
      <c r="I4" s="322"/>
      <c r="K4" s="322"/>
      <c r="M4" s="322"/>
      <c r="N4" s="2"/>
      <c r="R4" s="28"/>
    </row>
    <row r="5" spans="1:16384" ht="6.75" customHeight="1">
      <c r="A5" s="30"/>
      <c r="B5" s="31"/>
      <c r="C5" s="4"/>
      <c r="D5" s="1"/>
      <c r="E5" s="31"/>
      <c r="F5" s="4"/>
      <c r="G5" s="1"/>
      <c r="H5" s="5"/>
      <c r="I5" s="4"/>
      <c r="J5" s="31"/>
      <c r="K5" s="4"/>
      <c r="R5" s="28"/>
    </row>
    <row r="6" spans="1:16384" ht="8.25" customHeight="1">
      <c r="A6" s="32"/>
      <c r="R6" s="28"/>
    </row>
    <row r="7" spans="1:16384">
      <c r="A7" s="33" t="s">
        <v>10</v>
      </c>
      <c r="B7" s="321" t="s">
        <v>11</v>
      </c>
      <c r="C7" s="321" t="s">
        <v>12</v>
      </c>
      <c r="D7" s="333" t="s">
        <v>13</v>
      </c>
      <c r="E7" s="334"/>
      <c r="F7" s="334"/>
      <c r="G7" s="334"/>
      <c r="H7" s="355"/>
      <c r="I7" s="327" t="s">
        <v>14</v>
      </c>
      <c r="J7" s="327"/>
      <c r="K7" s="327"/>
      <c r="L7" s="19" t="s">
        <v>15</v>
      </c>
      <c r="M7" s="335" t="s">
        <v>16</v>
      </c>
      <c r="N7" s="335"/>
      <c r="O7" s="331" t="s">
        <v>17</v>
      </c>
      <c r="P7" s="332"/>
      <c r="Q7" s="46"/>
      <c r="R7" s="28"/>
      <c r="T7" s="46" t="s">
        <v>18</v>
      </c>
      <c r="U7" s="53"/>
      <c r="V7" s="50"/>
    </row>
    <row r="8" spans="1:16384" ht="15" customHeight="1">
      <c r="A8" s="65" t="s">
        <v>72</v>
      </c>
      <c r="B8" s="8">
        <v>18</v>
      </c>
      <c r="C8" s="8">
        <v>6</v>
      </c>
      <c r="D8" s="337" t="s">
        <v>73</v>
      </c>
      <c r="E8" s="338"/>
      <c r="F8" s="338"/>
      <c r="G8" s="338"/>
      <c r="H8" s="339"/>
      <c r="I8" s="346" t="s">
        <v>74</v>
      </c>
      <c r="J8" s="347"/>
      <c r="K8" s="348"/>
      <c r="L8" s="14">
        <v>100</v>
      </c>
      <c r="M8" s="335" t="s">
        <v>75</v>
      </c>
      <c r="N8" s="335"/>
      <c r="O8" s="331" t="s">
        <v>76</v>
      </c>
      <c r="P8" s="332"/>
      <c r="Q8" s="47"/>
      <c r="R8" s="28"/>
      <c r="T8" s="47">
        <f t="shared" ref="T8:T13" si="0">COUNTIF($B$19:$Q$27,A8)</f>
        <v>9</v>
      </c>
      <c r="U8" s="262" t="s">
        <v>77</v>
      </c>
      <c r="V8" s="50"/>
    </row>
    <row r="9" spans="1:16384" ht="15" customHeight="1">
      <c r="A9" s="218" t="s">
        <v>78</v>
      </c>
      <c r="B9" s="8">
        <v>18</v>
      </c>
      <c r="C9" s="8">
        <v>6</v>
      </c>
      <c r="D9" s="337" t="s">
        <v>79</v>
      </c>
      <c r="E9" s="338"/>
      <c r="F9" s="338"/>
      <c r="G9" s="338"/>
      <c r="H9" s="339"/>
      <c r="I9" s="340" t="s">
        <v>80</v>
      </c>
      <c r="J9" s="340"/>
      <c r="K9" s="340"/>
      <c r="L9" s="18">
        <v>100</v>
      </c>
      <c r="M9" s="335" t="s">
        <v>81</v>
      </c>
      <c r="N9" s="335"/>
      <c r="O9" s="331" t="s">
        <v>82</v>
      </c>
      <c r="P9" s="332"/>
      <c r="Q9" s="47"/>
      <c r="R9" s="28"/>
      <c r="T9" s="47">
        <f t="shared" si="0"/>
        <v>9</v>
      </c>
      <c r="U9" s="262" t="s">
        <v>77</v>
      </c>
      <c r="V9" s="50"/>
    </row>
    <row r="10" spans="1:16384" ht="15" customHeight="1">
      <c r="A10" s="268" t="s">
        <v>83</v>
      </c>
      <c r="B10" s="8">
        <v>18</v>
      </c>
      <c r="C10" s="8">
        <v>6</v>
      </c>
      <c r="D10" s="337" t="s">
        <v>84</v>
      </c>
      <c r="E10" s="338"/>
      <c r="F10" s="338"/>
      <c r="G10" s="338"/>
      <c r="H10" s="339"/>
      <c r="I10" s="346" t="s">
        <v>85</v>
      </c>
      <c r="J10" s="347"/>
      <c r="K10" s="348"/>
      <c r="L10" s="16">
        <v>100</v>
      </c>
      <c r="M10" s="335" t="s">
        <v>86</v>
      </c>
      <c r="N10" s="335"/>
      <c r="O10" s="331" t="s">
        <v>87</v>
      </c>
      <c r="P10" s="332"/>
      <c r="Q10" s="47"/>
      <c r="R10" s="28"/>
      <c r="T10" s="47">
        <f t="shared" si="0"/>
        <v>9</v>
      </c>
      <c r="U10" s="262" t="s">
        <v>77</v>
      </c>
      <c r="V10" s="50"/>
    </row>
    <row r="11" spans="1:16384" ht="15" customHeight="1">
      <c r="A11" s="271" t="s">
        <v>88</v>
      </c>
      <c r="B11" s="8">
        <v>10</v>
      </c>
      <c r="C11" s="8">
        <v>3</v>
      </c>
      <c r="D11" s="337" t="s">
        <v>89</v>
      </c>
      <c r="E11" s="338"/>
      <c r="F11" s="338"/>
      <c r="G11" s="338"/>
      <c r="H11" s="339"/>
      <c r="I11" s="340" t="s">
        <v>90</v>
      </c>
      <c r="J11" s="340"/>
      <c r="K11" s="340"/>
      <c r="L11" s="18">
        <v>100</v>
      </c>
      <c r="M11" s="341" t="s">
        <v>91</v>
      </c>
      <c r="N11" s="342"/>
      <c r="O11" s="331" t="s">
        <v>92</v>
      </c>
      <c r="P11" s="332"/>
      <c r="Q11" s="47"/>
      <c r="R11" s="28"/>
      <c r="T11" s="47">
        <f t="shared" si="0"/>
        <v>5</v>
      </c>
      <c r="U11" s="262" t="s">
        <v>77</v>
      </c>
      <c r="V11" s="50"/>
    </row>
    <row r="12" spans="1:16384" ht="15" customHeight="1">
      <c r="A12" s="272" t="s">
        <v>93</v>
      </c>
      <c r="B12" s="8">
        <v>18</v>
      </c>
      <c r="C12" s="8">
        <v>6</v>
      </c>
      <c r="D12" s="337" t="s">
        <v>94</v>
      </c>
      <c r="E12" s="338"/>
      <c r="F12" s="338"/>
      <c r="G12" s="338"/>
      <c r="H12" s="339"/>
      <c r="I12" s="346" t="s">
        <v>95</v>
      </c>
      <c r="J12" s="347"/>
      <c r="K12" s="348"/>
      <c r="L12" s="16">
        <v>100</v>
      </c>
      <c r="M12" s="335" t="s">
        <v>96</v>
      </c>
      <c r="N12" s="335"/>
      <c r="O12" s="331" t="s">
        <v>97</v>
      </c>
      <c r="P12" s="332"/>
      <c r="Q12" s="47"/>
      <c r="R12" s="28"/>
      <c r="T12" s="47">
        <f t="shared" si="0"/>
        <v>9</v>
      </c>
      <c r="U12" s="262" t="s">
        <v>98</v>
      </c>
      <c r="V12" s="50"/>
    </row>
    <row r="13" spans="1:16384" ht="15" customHeight="1">
      <c r="A13" s="269" t="s">
        <v>99</v>
      </c>
      <c r="B13" s="8">
        <v>10</v>
      </c>
      <c r="C13" s="8">
        <v>3</v>
      </c>
      <c r="D13" s="356" t="s">
        <v>100</v>
      </c>
      <c r="E13" s="357"/>
      <c r="F13" s="357"/>
      <c r="G13" s="357"/>
      <c r="H13" s="358"/>
      <c r="I13" s="340" t="s">
        <v>101</v>
      </c>
      <c r="J13" s="340"/>
      <c r="K13" s="340"/>
      <c r="L13" s="16">
        <v>100</v>
      </c>
      <c r="M13" s="341" t="s">
        <v>102</v>
      </c>
      <c r="N13" s="342"/>
      <c r="O13" s="331" t="s">
        <v>103</v>
      </c>
      <c r="P13" s="332"/>
      <c r="Q13" s="47"/>
      <c r="R13" s="28"/>
      <c r="T13" s="47">
        <f t="shared" si="0"/>
        <v>5</v>
      </c>
      <c r="U13" s="262" t="s">
        <v>77</v>
      </c>
      <c r="V13" s="50"/>
    </row>
    <row r="14" spans="1:16384">
      <c r="A14" s="34" t="s">
        <v>53</v>
      </c>
      <c r="B14" s="9">
        <v>92</v>
      </c>
      <c r="C14" s="9">
        <v>30</v>
      </c>
      <c r="D14" s="349" t="s">
        <v>54</v>
      </c>
      <c r="E14" s="350"/>
      <c r="F14" s="350"/>
      <c r="G14" s="350"/>
      <c r="H14" s="351"/>
      <c r="I14" s="352" t="s">
        <v>55</v>
      </c>
      <c r="J14" s="352"/>
      <c r="K14" s="352"/>
      <c r="L14" s="6"/>
      <c r="M14" s="335"/>
      <c r="N14" s="335"/>
      <c r="O14" s="50"/>
      <c r="P14" s="50"/>
      <c r="Q14" s="48"/>
      <c r="R14" s="28"/>
      <c r="U14" s="50"/>
      <c r="V14" s="50"/>
    </row>
    <row r="15" spans="1:16384" ht="7.5" customHeight="1">
      <c r="A15" s="3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 ht="7.5" customHeight="1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30" t="s">
        <v>56</v>
      </c>
      <c r="B17" s="17"/>
      <c r="C17" s="4"/>
      <c r="D17" s="4"/>
      <c r="E17" s="4"/>
      <c r="F17" s="4"/>
      <c r="G17" s="1"/>
      <c r="H17" s="11"/>
      <c r="R17" s="28"/>
    </row>
    <row r="18" spans="1:20">
      <c r="A18" s="37" t="s">
        <v>57</v>
      </c>
      <c r="B18" s="333" t="s">
        <v>58</v>
      </c>
      <c r="C18" s="355"/>
      <c r="D18" s="333" t="s">
        <v>59</v>
      </c>
      <c r="E18" s="355"/>
      <c r="F18" s="333" t="s">
        <v>60</v>
      </c>
      <c r="G18" s="355"/>
      <c r="H18" s="333" t="s">
        <v>61</v>
      </c>
      <c r="I18" s="355"/>
      <c r="J18" s="333" t="s">
        <v>62</v>
      </c>
      <c r="K18" s="334"/>
      <c r="L18" s="327" t="s">
        <v>63</v>
      </c>
      <c r="M18" s="333"/>
      <c r="N18" s="327"/>
      <c r="O18" s="333"/>
      <c r="P18" s="330" t="s">
        <v>63</v>
      </c>
      <c r="Q18" s="330"/>
      <c r="R18" s="28"/>
    </row>
    <row r="19" spans="1:20">
      <c r="A19" s="72">
        <v>43351</v>
      </c>
      <c r="B19" s="57" t="s">
        <v>72</v>
      </c>
      <c r="C19" s="58" t="s">
        <v>104</v>
      </c>
      <c r="D19" s="57" t="s">
        <v>72</v>
      </c>
      <c r="E19" s="58" t="s">
        <v>104</v>
      </c>
      <c r="F19" s="217" t="s">
        <v>78</v>
      </c>
      <c r="G19" s="62" t="s">
        <v>104</v>
      </c>
      <c r="H19" s="217" t="s">
        <v>78</v>
      </c>
      <c r="I19" s="62" t="s">
        <v>104</v>
      </c>
      <c r="J19" s="270" t="s">
        <v>99</v>
      </c>
      <c r="K19" s="174" t="s">
        <v>104</v>
      </c>
      <c r="L19" s="21"/>
      <c r="M19" s="22"/>
      <c r="N19" s="21"/>
      <c r="O19" s="59"/>
      <c r="P19" s="21"/>
      <c r="Q19" s="59"/>
      <c r="R19" s="28"/>
      <c r="T19" s="168" t="str">
        <f>IF(WEEKDAY(A19,2)=6,"Szombat","Hiba")</f>
        <v>Szombat</v>
      </c>
    </row>
    <row r="20" spans="1:20">
      <c r="A20" s="72">
        <v>43358</v>
      </c>
      <c r="B20" s="20" t="s">
        <v>83</v>
      </c>
      <c r="C20" s="169" t="s">
        <v>104</v>
      </c>
      <c r="D20" s="20" t="s">
        <v>83</v>
      </c>
      <c r="E20" s="169" t="s">
        <v>104</v>
      </c>
      <c r="F20" s="172" t="s">
        <v>93</v>
      </c>
      <c r="G20" s="173" t="s">
        <v>105</v>
      </c>
      <c r="H20" s="172" t="s">
        <v>93</v>
      </c>
      <c r="I20" s="173" t="s">
        <v>105</v>
      </c>
      <c r="J20" s="170" t="s">
        <v>88</v>
      </c>
      <c r="K20" s="171" t="s">
        <v>104</v>
      </c>
      <c r="L20" s="21"/>
      <c r="M20" s="22"/>
      <c r="N20" s="21"/>
      <c r="O20" s="59"/>
      <c r="P20" s="21"/>
      <c r="Q20" s="59"/>
      <c r="R20" s="28"/>
      <c r="T20" s="168" t="str">
        <f t="shared" ref="T20:T27" si="1">IF(WEEKDAY(A20,2)=6,"Szombat","Hiba")</f>
        <v>Szombat</v>
      </c>
    </row>
    <row r="21" spans="1:20">
      <c r="A21" s="73">
        <v>43365</v>
      </c>
      <c r="B21" s="57" t="s">
        <v>72</v>
      </c>
      <c r="C21" s="58" t="s">
        <v>104</v>
      </c>
      <c r="D21" s="57" t="s">
        <v>72</v>
      </c>
      <c r="E21" s="58" t="s">
        <v>104</v>
      </c>
      <c r="F21" s="217" t="s">
        <v>78</v>
      </c>
      <c r="G21" s="62" t="s">
        <v>104</v>
      </c>
      <c r="H21" s="217" t="s">
        <v>78</v>
      </c>
      <c r="I21" s="62" t="s">
        <v>104</v>
      </c>
      <c r="J21" s="270" t="s">
        <v>99</v>
      </c>
      <c r="K21" s="174" t="s">
        <v>104</v>
      </c>
      <c r="L21" s="21"/>
      <c r="M21" s="22"/>
      <c r="N21" s="21"/>
      <c r="O21" s="59"/>
      <c r="P21" s="21"/>
      <c r="Q21" s="59"/>
      <c r="R21" s="38"/>
      <c r="T21" s="168" t="str">
        <f t="shared" si="1"/>
        <v>Szombat</v>
      </c>
    </row>
    <row r="22" spans="1:20">
      <c r="A22" s="73">
        <v>43379</v>
      </c>
      <c r="B22" s="20" t="s">
        <v>83</v>
      </c>
      <c r="C22" s="169" t="s">
        <v>104</v>
      </c>
      <c r="D22" s="20" t="s">
        <v>83</v>
      </c>
      <c r="E22" s="169" t="s">
        <v>104</v>
      </c>
      <c r="F22" s="172" t="s">
        <v>93</v>
      </c>
      <c r="G22" s="173" t="s">
        <v>105</v>
      </c>
      <c r="H22" s="172" t="s">
        <v>93</v>
      </c>
      <c r="I22" s="173" t="s">
        <v>105</v>
      </c>
      <c r="J22" s="170" t="s">
        <v>88</v>
      </c>
      <c r="K22" s="171" t="s">
        <v>104</v>
      </c>
      <c r="L22" s="170" t="s">
        <v>88</v>
      </c>
      <c r="M22" s="171" t="s">
        <v>104</v>
      </c>
      <c r="N22" s="21"/>
      <c r="O22" s="59"/>
      <c r="P22" s="21"/>
      <c r="Q22" s="59"/>
      <c r="R22" s="38"/>
      <c r="T22" s="168" t="str">
        <f t="shared" si="1"/>
        <v>Szombat</v>
      </c>
    </row>
    <row r="23" spans="1:20">
      <c r="A23" s="73">
        <v>43393</v>
      </c>
      <c r="B23" s="57" t="s">
        <v>72</v>
      </c>
      <c r="C23" s="58" t="s">
        <v>104</v>
      </c>
      <c r="D23" s="57" t="s">
        <v>72</v>
      </c>
      <c r="E23" s="58" t="s">
        <v>104</v>
      </c>
      <c r="F23" s="217" t="s">
        <v>78</v>
      </c>
      <c r="G23" s="62" t="s">
        <v>104</v>
      </c>
      <c r="H23" s="217" t="s">
        <v>78</v>
      </c>
      <c r="I23" s="62" t="s">
        <v>104</v>
      </c>
      <c r="J23" s="270" t="s">
        <v>99</v>
      </c>
      <c r="K23" s="174" t="s">
        <v>104</v>
      </c>
      <c r="L23" s="21"/>
      <c r="M23" s="22"/>
      <c r="N23" s="21"/>
      <c r="O23" s="59"/>
      <c r="P23" s="21"/>
      <c r="Q23" s="59"/>
      <c r="R23" s="28"/>
      <c r="T23" s="168" t="str">
        <f t="shared" si="1"/>
        <v>Szombat</v>
      </c>
    </row>
    <row r="24" spans="1:20">
      <c r="A24" s="73">
        <v>43414</v>
      </c>
      <c r="B24" s="20" t="s">
        <v>83</v>
      </c>
      <c r="C24" s="169" t="s">
        <v>104</v>
      </c>
      <c r="D24" s="20" t="s">
        <v>83</v>
      </c>
      <c r="E24" s="169" t="s">
        <v>104</v>
      </c>
      <c r="F24" s="172" t="s">
        <v>93</v>
      </c>
      <c r="G24" s="173" t="s">
        <v>105</v>
      </c>
      <c r="H24" s="172" t="s">
        <v>93</v>
      </c>
      <c r="I24" s="173" t="s">
        <v>105</v>
      </c>
      <c r="J24" s="170" t="s">
        <v>88</v>
      </c>
      <c r="K24" s="171" t="s">
        <v>104</v>
      </c>
      <c r="L24" s="21"/>
      <c r="M24" s="22"/>
      <c r="N24" s="21"/>
      <c r="O24" s="59"/>
      <c r="P24" s="21"/>
      <c r="Q24" s="59"/>
      <c r="R24" s="28"/>
      <c r="T24" s="168" t="str">
        <f t="shared" si="1"/>
        <v>Szombat</v>
      </c>
    </row>
    <row r="25" spans="1:20">
      <c r="A25" s="74">
        <v>43421</v>
      </c>
      <c r="B25" s="57" t="s">
        <v>72</v>
      </c>
      <c r="C25" s="284" t="s">
        <v>106</v>
      </c>
      <c r="D25" s="57" t="s">
        <v>72</v>
      </c>
      <c r="E25" s="284" t="s">
        <v>106</v>
      </c>
      <c r="F25" s="217" t="s">
        <v>78</v>
      </c>
      <c r="G25" s="62" t="s">
        <v>104</v>
      </c>
      <c r="H25" s="217" t="s">
        <v>78</v>
      </c>
      <c r="I25" s="62" t="s">
        <v>104</v>
      </c>
      <c r="J25" s="270" t="s">
        <v>99</v>
      </c>
      <c r="K25" s="174" t="s">
        <v>104</v>
      </c>
      <c r="L25" s="21"/>
      <c r="M25" s="22"/>
      <c r="N25" s="21"/>
      <c r="O25" s="59"/>
      <c r="P25" s="21"/>
      <c r="Q25" s="59"/>
      <c r="R25" s="28"/>
      <c r="T25" s="168" t="str">
        <f t="shared" si="1"/>
        <v>Szombat</v>
      </c>
    </row>
    <row r="26" spans="1:20">
      <c r="A26" s="74">
        <v>43428</v>
      </c>
      <c r="B26" s="20" t="s">
        <v>83</v>
      </c>
      <c r="C26" s="169" t="s">
        <v>104</v>
      </c>
      <c r="D26" s="20" t="s">
        <v>83</v>
      </c>
      <c r="E26" s="169" t="s">
        <v>104</v>
      </c>
      <c r="F26" s="172" t="s">
        <v>93</v>
      </c>
      <c r="G26" s="173" t="s">
        <v>105</v>
      </c>
      <c r="H26" s="172" t="s">
        <v>93</v>
      </c>
      <c r="I26" s="173" t="s">
        <v>105</v>
      </c>
      <c r="J26" s="170" t="s">
        <v>88</v>
      </c>
      <c r="K26" s="171" t="s">
        <v>104</v>
      </c>
      <c r="L26" s="21"/>
      <c r="M26" s="22"/>
      <c r="N26" s="21"/>
      <c r="O26" s="59"/>
      <c r="P26" s="21"/>
      <c r="Q26" s="59"/>
      <c r="R26" s="28"/>
      <c r="T26" s="168" t="str">
        <f t="shared" si="1"/>
        <v>Szombat</v>
      </c>
    </row>
    <row r="27" spans="1:20">
      <c r="A27" s="73">
        <v>43442</v>
      </c>
      <c r="B27" s="57" t="s">
        <v>72</v>
      </c>
      <c r="C27" s="284" t="s">
        <v>106</v>
      </c>
      <c r="D27" s="217" t="s">
        <v>78</v>
      </c>
      <c r="E27" s="62" t="s">
        <v>104</v>
      </c>
      <c r="F27" s="20" t="s">
        <v>83</v>
      </c>
      <c r="G27" s="169" t="s">
        <v>104</v>
      </c>
      <c r="H27" s="172" t="s">
        <v>93</v>
      </c>
      <c r="I27" s="173" t="s">
        <v>105</v>
      </c>
      <c r="J27" s="270" t="s">
        <v>99</v>
      </c>
      <c r="K27" s="174" t="s">
        <v>104</v>
      </c>
      <c r="L27" s="21"/>
      <c r="M27" s="22"/>
      <c r="N27" s="21"/>
      <c r="O27" s="59"/>
      <c r="P27" s="21"/>
      <c r="Q27" s="59"/>
      <c r="R27" s="28"/>
      <c r="T27" s="168" t="str">
        <f t="shared" si="1"/>
        <v>Szombat</v>
      </c>
    </row>
    <row r="28" spans="1:20">
      <c r="A28" s="32"/>
      <c r="R28" s="28"/>
    </row>
    <row r="29" spans="1:20" s="13" customFormat="1">
      <c r="A29" s="344" t="s">
        <v>67</v>
      </c>
      <c r="B29" s="345"/>
      <c r="C29" s="345"/>
      <c r="D29" s="345"/>
      <c r="E29" s="345"/>
      <c r="F29" s="345"/>
      <c r="G29" s="345"/>
      <c r="H29" s="345"/>
      <c r="I29" s="345"/>
      <c r="J29" s="12"/>
      <c r="K29" s="12" t="s">
        <v>68</v>
      </c>
      <c r="R29" s="39"/>
    </row>
    <row r="30" spans="1:20">
      <c r="A30" s="30" t="s">
        <v>69</v>
      </c>
      <c r="B30" s="1"/>
      <c r="C30" s="1"/>
      <c r="D30" s="4"/>
      <c r="E30" s="4"/>
      <c r="F30" s="4"/>
      <c r="G30" s="4"/>
      <c r="H30" s="4"/>
      <c r="I30" s="4"/>
      <c r="J30" s="4"/>
      <c r="K30" s="4"/>
      <c r="R30" s="28"/>
    </row>
    <row r="31" spans="1:20">
      <c r="A31" s="30" t="s">
        <v>107</v>
      </c>
      <c r="B31" s="1"/>
      <c r="C31" s="1"/>
      <c r="D31" s="4"/>
      <c r="E31" s="4"/>
      <c r="F31" s="4"/>
      <c r="G31" s="4"/>
      <c r="H31" s="4"/>
      <c r="I31" s="4"/>
      <c r="J31" s="4"/>
      <c r="K31" s="4"/>
      <c r="R31" s="28"/>
    </row>
    <row r="32" spans="1:20" ht="15.75" thickBot="1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4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2:H12"/>
    <mergeCell ref="I12:K12"/>
    <mergeCell ref="M12:N12"/>
    <mergeCell ref="O12:P12"/>
    <mergeCell ref="D11:H11"/>
    <mergeCell ref="I11:K11"/>
    <mergeCell ref="M11:N11"/>
    <mergeCell ref="O11:P11"/>
    <mergeCell ref="M13:N13"/>
    <mergeCell ref="O13:P13"/>
    <mergeCell ref="N18:O18"/>
    <mergeCell ref="P18:Q18"/>
    <mergeCell ref="J18:K18"/>
    <mergeCell ref="L18:M18"/>
    <mergeCell ref="M14:N14"/>
    <mergeCell ref="A29:I29"/>
    <mergeCell ref="D13:H13"/>
    <mergeCell ref="B18:C18"/>
    <mergeCell ref="D18:E18"/>
    <mergeCell ref="F18:G18"/>
    <mergeCell ref="H18:I18"/>
    <mergeCell ref="D14:H14"/>
    <mergeCell ref="I14:K14"/>
    <mergeCell ref="I13:K13"/>
  </mergeCells>
  <conditionalFormatting sqref="Q8 Q13">
    <cfRule type="expression" dxfId="24" priority="6">
      <formula>$B$8/2</formula>
    </cfRule>
  </conditionalFormatting>
  <conditionalFormatting sqref="Q9:Q10 Q12">
    <cfRule type="expression" dxfId="23" priority="5">
      <formula>$B$8/2</formula>
    </cfRule>
  </conditionalFormatting>
  <conditionalFormatting sqref="T8 T13 T11">
    <cfRule type="cellIs" dxfId="22" priority="4" operator="equal">
      <formula>$B8/2</formula>
    </cfRule>
  </conditionalFormatting>
  <conditionalFormatting sqref="T9:T10 T12">
    <cfRule type="cellIs" dxfId="21" priority="3" operator="equal">
      <formula>$B9/2</formula>
    </cfRule>
  </conditionalFormatting>
  <conditionalFormatting sqref="Q11">
    <cfRule type="expression" dxfId="20" priority="2">
      <formula>$B$8/2</formula>
    </cfRule>
  </conditionalFormatting>
  <pageMargins left="0.25" right="0.25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D32"/>
  <sheetViews>
    <sheetView zoomScaleNormal="100" workbookViewId="0">
      <selection activeCell="D3" sqref="D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7" width="8.1406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3" t="s">
        <v>0</v>
      </c>
      <c r="B1" s="24"/>
      <c r="C1" s="360" t="s">
        <v>109</v>
      </c>
      <c r="D1" s="360"/>
      <c r="E1" s="360"/>
      <c r="F1" s="360"/>
      <c r="G1" s="360"/>
      <c r="H1" s="360"/>
      <c r="I1" s="360"/>
      <c r="J1" s="360"/>
      <c r="K1" s="360"/>
      <c r="L1" s="326" t="s">
        <v>2</v>
      </c>
      <c r="M1" s="326"/>
      <c r="N1" s="25" t="s">
        <v>3</v>
      </c>
      <c r="O1" s="26"/>
      <c r="P1" s="26"/>
      <c r="Q1" s="26"/>
      <c r="R1" s="27"/>
    </row>
    <row r="2" spans="1:16384">
      <c r="A2" s="353">
        <v>43343</v>
      </c>
      <c r="B2" s="354"/>
      <c r="C2" s="336" t="s">
        <v>4</v>
      </c>
      <c r="D2" s="336"/>
      <c r="E2" s="336"/>
      <c r="F2" s="336"/>
      <c r="G2" s="336"/>
      <c r="H2" s="336"/>
      <c r="I2" s="336"/>
      <c r="J2" s="336"/>
      <c r="K2" s="336"/>
      <c r="L2" s="336" t="s">
        <v>5</v>
      </c>
      <c r="M2" s="336"/>
      <c r="N2" s="2" t="s">
        <v>6</v>
      </c>
      <c r="R2" s="28"/>
    </row>
    <row r="3" spans="1:16384">
      <c r="A3" s="163" t="s">
        <v>7</v>
      </c>
      <c r="B3" s="164" t="s">
        <v>8</v>
      </c>
      <c r="C3"/>
      <c r="D3" s="165"/>
      <c r="E3" s="322"/>
      <c r="F3" s="322"/>
      <c r="G3" s="322"/>
      <c r="H3" s="322"/>
      <c r="I3" s="322"/>
      <c r="J3" s="322"/>
      <c r="K3" s="322"/>
      <c r="L3" s="322"/>
      <c r="M3" s="322"/>
      <c r="N3" s="2" t="s">
        <v>9</v>
      </c>
      <c r="R3" s="28"/>
    </row>
    <row r="4" spans="1:16384" ht="7.5" customHeight="1">
      <c r="A4" s="29"/>
      <c r="B4" s="4"/>
      <c r="C4" s="4"/>
      <c r="D4" s="4"/>
      <c r="E4" s="4"/>
      <c r="F4" s="4"/>
      <c r="G4" s="4"/>
      <c r="H4" s="5"/>
      <c r="I4" s="4"/>
      <c r="J4" s="4"/>
      <c r="K4" s="4"/>
      <c r="R4" s="28"/>
    </row>
    <row r="5" spans="1:16384" ht="6.75" customHeight="1">
      <c r="A5" s="30"/>
      <c r="B5" s="31"/>
      <c r="C5" s="4"/>
      <c r="D5" s="1"/>
      <c r="E5" s="31"/>
      <c r="F5" s="4"/>
      <c r="G5" s="1"/>
      <c r="H5" s="5"/>
      <c r="I5" s="4"/>
      <c r="J5" s="31"/>
      <c r="K5" s="4"/>
      <c r="R5" s="28"/>
    </row>
    <row r="6" spans="1:16384" ht="8.25" customHeight="1">
      <c r="A6" s="32"/>
      <c r="R6" s="28"/>
    </row>
    <row r="7" spans="1:16384">
      <c r="A7" s="33" t="s">
        <v>10</v>
      </c>
      <c r="B7" s="321" t="s">
        <v>11</v>
      </c>
      <c r="C7" s="321" t="s">
        <v>12</v>
      </c>
      <c r="D7" s="333" t="s">
        <v>13</v>
      </c>
      <c r="E7" s="334"/>
      <c r="F7" s="334"/>
      <c r="G7" s="334"/>
      <c r="H7" s="355"/>
      <c r="I7" s="327" t="s">
        <v>14</v>
      </c>
      <c r="J7" s="327"/>
      <c r="K7" s="327"/>
      <c r="L7" s="19" t="s">
        <v>15</v>
      </c>
      <c r="M7" s="335" t="s">
        <v>16</v>
      </c>
      <c r="N7" s="335"/>
      <c r="O7" s="331" t="s">
        <v>17</v>
      </c>
      <c r="P7" s="332"/>
      <c r="Q7" s="46"/>
      <c r="R7" s="28"/>
      <c r="T7" s="46" t="s">
        <v>18</v>
      </c>
      <c r="U7" s="53"/>
      <c r="V7" s="50"/>
    </row>
    <row r="8" spans="1:16384" ht="15" customHeight="1">
      <c r="A8" s="65" t="s">
        <v>72</v>
      </c>
      <c r="B8" s="198">
        <v>18</v>
      </c>
      <c r="C8" s="198">
        <v>6</v>
      </c>
      <c r="D8" s="337" t="s">
        <v>73</v>
      </c>
      <c r="E8" s="338"/>
      <c r="F8" s="338"/>
      <c r="G8" s="338"/>
      <c r="H8" s="339"/>
      <c r="I8" s="346" t="s">
        <v>74</v>
      </c>
      <c r="J8" s="347"/>
      <c r="K8" s="348"/>
      <c r="L8" s="14">
        <v>100</v>
      </c>
      <c r="M8" s="335" t="s">
        <v>75</v>
      </c>
      <c r="N8" s="335"/>
      <c r="O8" s="331" t="s">
        <v>76</v>
      </c>
      <c r="P8" s="332"/>
      <c r="Q8" s="47"/>
      <c r="R8" s="28"/>
      <c r="T8" s="47">
        <f t="shared" ref="T8:T13" si="0">COUNTIF($B$19:$Q$27,A8)</f>
        <v>9</v>
      </c>
      <c r="U8" s="262" t="s">
        <v>77</v>
      </c>
      <c r="V8" s="50"/>
    </row>
    <row r="9" spans="1:16384" ht="15" customHeight="1">
      <c r="A9" s="218" t="s">
        <v>78</v>
      </c>
      <c r="B9" s="8">
        <v>18</v>
      </c>
      <c r="C9" s="8">
        <v>6</v>
      </c>
      <c r="D9" s="337" t="s">
        <v>79</v>
      </c>
      <c r="E9" s="338"/>
      <c r="F9" s="338"/>
      <c r="G9" s="338"/>
      <c r="H9" s="339"/>
      <c r="I9" s="340" t="s">
        <v>80</v>
      </c>
      <c r="J9" s="340"/>
      <c r="K9" s="340"/>
      <c r="L9" s="18">
        <v>100</v>
      </c>
      <c r="M9" s="335" t="s">
        <v>81</v>
      </c>
      <c r="N9" s="335"/>
      <c r="O9" s="331" t="s">
        <v>82</v>
      </c>
      <c r="P9" s="332"/>
      <c r="Q9" s="47"/>
      <c r="R9" s="28"/>
      <c r="T9" s="47">
        <f t="shared" si="0"/>
        <v>9</v>
      </c>
      <c r="U9" s="262" t="s">
        <v>77</v>
      </c>
      <c r="V9" s="50"/>
    </row>
    <row r="10" spans="1:16384" ht="15" customHeight="1">
      <c r="A10" s="268" t="s">
        <v>83</v>
      </c>
      <c r="B10" s="8">
        <v>18</v>
      </c>
      <c r="C10" s="8">
        <v>6</v>
      </c>
      <c r="D10" s="337" t="s">
        <v>84</v>
      </c>
      <c r="E10" s="338"/>
      <c r="F10" s="338"/>
      <c r="G10" s="338"/>
      <c r="H10" s="339"/>
      <c r="I10" s="346" t="s">
        <v>85</v>
      </c>
      <c r="J10" s="347"/>
      <c r="K10" s="348"/>
      <c r="L10" s="16">
        <v>100</v>
      </c>
      <c r="M10" s="335" t="s">
        <v>86</v>
      </c>
      <c r="N10" s="335"/>
      <c r="O10" s="331" t="s">
        <v>87</v>
      </c>
      <c r="P10" s="332"/>
      <c r="Q10" s="47"/>
      <c r="R10" s="28"/>
      <c r="T10" s="47">
        <f t="shared" si="0"/>
        <v>9</v>
      </c>
      <c r="U10" s="262" t="s">
        <v>77</v>
      </c>
      <c r="V10" s="50"/>
    </row>
    <row r="11" spans="1:16384" ht="15" customHeight="1">
      <c r="A11" s="271" t="s">
        <v>88</v>
      </c>
      <c r="B11" s="8">
        <v>10</v>
      </c>
      <c r="C11" s="8">
        <v>3</v>
      </c>
      <c r="D11" s="337" t="s">
        <v>89</v>
      </c>
      <c r="E11" s="338"/>
      <c r="F11" s="338"/>
      <c r="G11" s="338"/>
      <c r="H11" s="339"/>
      <c r="I11" s="340" t="s">
        <v>90</v>
      </c>
      <c r="J11" s="340"/>
      <c r="K11" s="340"/>
      <c r="L11" s="18">
        <v>100</v>
      </c>
      <c r="M11" s="341" t="s">
        <v>91</v>
      </c>
      <c r="N11" s="342"/>
      <c r="O11" s="331" t="s">
        <v>92</v>
      </c>
      <c r="P11" s="332"/>
      <c r="Q11" s="47"/>
      <c r="R11" s="28"/>
      <c r="T11" s="47">
        <f t="shared" si="0"/>
        <v>5</v>
      </c>
      <c r="U11" s="262" t="s">
        <v>77</v>
      </c>
      <c r="V11" s="50"/>
    </row>
    <row r="12" spans="1:16384" ht="15" customHeight="1">
      <c r="A12" s="272" t="s">
        <v>110</v>
      </c>
      <c r="B12" s="8">
        <v>18</v>
      </c>
      <c r="C12" s="8">
        <v>6</v>
      </c>
      <c r="D12" s="337" t="s">
        <v>111</v>
      </c>
      <c r="E12" s="338"/>
      <c r="F12" s="338"/>
      <c r="G12" s="338"/>
      <c r="H12" s="339"/>
      <c r="I12" s="346" t="s">
        <v>112</v>
      </c>
      <c r="J12" s="347"/>
      <c r="K12" s="348"/>
      <c r="L12" s="18">
        <v>100</v>
      </c>
      <c r="M12" s="335" t="s">
        <v>113</v>
      </c>
      <c r="N12" s="335"/>
      <c r="O12" s="331" t="s">
        <v>114</v>
      </c>
      <c r="P12" s="332"/>
      <c r="Q12" s="47"/>
      <c r="R12" s="28"/>
      <c r="T12" s="47">
        <f t="shared" si="0"/>
        <v>9</v>
      </c>
      <c r="U12" s="53"/>
      <c r="V12" s="50"/>
    </row>
    <row r="13" spans="1:16384" ht="15" customHeight="1">
      <c r="A13" s="269" t="s">
        <v>99</v>
      </c>
      <c r="B13" s="8">
        <v>10</v>
      </c>
      <c r="C13" s="8">
        <v>3</v>
      </c>
      <c r="D13" s="337" t="s">
        <v>100</v>
      </c>
      <c r="E13" s="338"/>
      <c r="F13" s="338"/>
      <c r="G13" s="338"/>
      <c r="H13" s="339"/>
      <c r="I13" s="340" t="s">
        <v>101</v>
      </c>
      <c r="J13" s="340"/>
      <c r="K13" s="340"/>
      <c r="L13" s="16">
        <v>100</v>
      </c>
      <c r="M13" s="341" t="s">
        <v>102</v>
      </c>
      <c r="N13" s="342"/>
      <c r="O13" s="331" t="s">
        <v>103</v>
      </c>
      <c r="P13" s="332"/>
      <c r="Q13" s="47"/>
      <c r="R13" s="28"/>
      <c r="T13" s="47">
        <f t="shared" si="0"/>
        <v>5</v>
      </c>
      <c r="U13" s="262" t="s">
        <v>77</v>
      </c>
      <c r="V13" s="50"/>
    </row>
    <row r="14" spans="1:16384">
      <c r="A14" s="34" t="s">
        <v>53</v>
      </c>
      <c r="B14" s="9">
        <v>92</v>
      </c>
      <c r="C14" s="9">
        <v>30</v>
      </c>
      <c r="D14" s="349" t="s">
        <v>54</v>
      </c>
      <c r="E14" s="350"/>
      <c r="F14" s="350"/>
      <c r="G14" s="350"/>
      <c r="H14" s="351"/>
      <c r="I14" s="352" t="s">
        <v>55</v>
      </c>
      <c r="J14" s="352"/>
      <c r="K14" s="352"/>
      <c r="L14" s="6"/>
      <c r="M14" s="335"/>
      <c r="N14" s="335"/>
      <c r="O14" s="50"/>
      <c r="P14" s="50"/>
      <c r="Q14" s="48"/>
      <c r="R14" s="28"/>
      <c r="U14" s="50"/>
      <c r="V14" s="50"/>
    </row>
    <row r="15" spans="1:16384" ht="7.5" customHeight="1">
      <c r="A15" s="3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 ht="7.5" customHeight="1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30" t="s">
        <v>56</v>
      </c>
      <c r="B17" s="17"/>
      <c r="C17" s="4"/>
      <c r="D17" s="4"/>
      <c r="E17" s="4"/>
      <c r="F17" s="4"/>
      <c r="G17" s="1"/>
      <c r="H17" s="11"/>
      <c r="R17" s="28"/>
    </row>
    <row r="18" spans="1:20">
      <c r="A18" s="37" t="s">
        <v>57</v>
      </c>
      <c r="B18" s="333" t="s">
        <v>58</v>
      </c>
      <c r="C18" s="355"/>
      <c r="D18" s="333" t="s">
        <v>59</v>
      </c>
      <c r="E18" s="355"/>
      <c r="F18" s="333" t="s">
        <v>60</v>
      </c>
      <c r="G18" s="355"/>
      <c r="H18" s="333" t="s">
        <v>61</v>
      </c>
      <c r="I18" s="355"/>
      <c r="J18" s="333" t="s">
        <v>62</v>
      </c>
      <c r="K18" s="334"/>
      <c r="L18" s="327" t="s">
        <v>63</v>
      </c>
      <c r="M18" s="333"/>
      <c r="N18" s="327"/>
      <c r="O18" s="333"/>
      <c r="P18" s="330" t="s">
        <v>63</v>
      </c>
      <c r="Q18" s="330"/>
      <c r="R18" s="28"/>
    </row>
    <row r="19" spans="1:20">
      <c r="A19" s="72">
        <v>43351</v>
      </c>
      <c r="B19" s="57" t="s">
        <v>72</v>
      </c>
      <c r="C19" s="58" t="s">
        <v>104</v>
      </c>
      <c r="D19" s="57" t="s">
        <v>72</v>
      </c>
      <c r="E19" s="58" t="s">
        <v>104</v>
      </c>
      <c r="F19" s="217" t="s">
        <v>78</v>
      </c>
      <c r="G19" s="62" t="s">
        <v>104</v>
      </c>
      <c r="H19" s="217" t="s">
        <v>78</v>
      </c>
      <c r="I19" s="62" t="s">
        <v>104</v>
      </c>
      <c r="J19" s="270" t="s">
        <v>99</v>
      </c>
      <c r="K19" s="174" t="s">
        <v>104</v>
      </c>
      <c r="L19" s="21"/>
      <c r="M19" s="22"/>
      <c r="N19" s="21"/>
      <c r="O19" s="59"/>
      <c r="P19" s="21"/>
      <c r="Q19" s="59"/>
      <c r="R19" s="28"/>
      <c r="T19" s="168" t="str">
        <f>IF(WEEKDAY(A19,2)=6,"Szombat","Hiba")</f>
        <v>Szombat</v>
      </c>
    </row>
    <row r="20" spans="1:20">
      <c r="A20" s="72">
        <v>43358</v>
      </c>
      <c r="B20" s="20" t="s">
        <v>83</v>
      </c>
      <c r="C20" s="169" t="s">
        <v>104</v>
      </c>
      <c r="D20" s="20" t="s">
        <v>83</v>
      </c>
      <c r="E20" s="169" t="s">
        <v>104</v>
      </c>
      <c r="F20" s="172" t="s">
        <v>110</v>
      </c>
      <c r="G20" s="173" t="s">
        <v>115</v>
      </c>
      <c r="H20" s="172" t="s">
        <v>110</v>
      </c>
      <c r="I20" s="173" t="s">
        <v>115</v>
      </c>
      <c r="J20" s="170" t="s">
        <v>88</v>
      </c>
      <c r="K20" s="171" t="s">
        <v>104</v>
      </c>
      <c r="L20" s="21"/>
      <c r="M20" s="22"/>
      <c r="N20" s="21"/>
      <c r="O20" s="59"/>
      <c r="P20" s="21"/>
      <c r="Q20" s="59"/>
      <c r="R20" s="28"/>
      <c r="T20" s="168" t="str">
        <f t="shared" ref="T20:T27" si="1">IF(WEEKDAY(A20,2)=6,"Szombat","Hiba")</f>
        <v>Szombat</v>
      </c>
    </row>
    <row r="21" spans="1:20">
      <c r="A21" s="73">
        <v>43365</v>
      </c>
      <c r="B21" s="57" t="s">
        <v>72</v>
      </c>
      <c r="C21" s="58" t="s">
        <v>104</v>
      </c>
      <c r="D21" s="57" t="s">
        <v>72</v>
      </c>
      <c r="E21" s="58" t="s">
        <v>104</v>
      </c>
      <c r="F21" s="217" t="s">
        <v>78</v>
      </c>
      <c r="G21" s="62" t="s">
        <v>104</v>
      </c>
      <c r="H21" s="217" t="s">
        <v>78</v>
      </c>
      <c r="I21" s="62" t="s">
        <v>104</v>
      </c>
      <c r="J21" s="270" t="s">
        <v>99</v>
      </c>
      <c r="K21" s="174" t="s">
        <v>104</v>
      </c>
      <c r="L21" s="21"/>
      <c r="M21" s="22"/>
      <c r="N21" s="21"/>
      <c r="O21" s="59"/>
      <c r="P21" s="21"/>
      <c r="Q21" s="59"/>
      <c r="R21" s="38"/>
      <c r="T21" s="168" t="str">
        <f t="shared" si="1"/>
        <v>Szombat</v>
      </c>
    </row>
    <row r="22" spans="1:20">
      <c r="A22" s="73">
        <v>43379</v>
      </c>
      <c r="B22" s="20" t="s">
        <v>83</v>
      </c>
      <c r="C22" s="169" t="s">
        <v>104</v>
      </c>
      <c r="D22" s="20" t="s">
        <v>83</v>
      </c>
      <c r="E22" s="169" t="s">
        <v>104</v>
      </c>
      <c r="F22" s="172" t="s">
        <v>110</v>
      </c>
      <c r="G22" s="173" t="s">
        <v>115</v>
      </c>
      <c r="H22" s="172" t="s">
        <v>110</v>
      </c>
      <c r="I22" s="173" t="s">
        <v>115</v>
      </c>
      <c r="J22" s="170" t="s">
        <v>88</v>
      </c>
      <c r="K22" s="171" t="s">
        <v>104</v>
      </c>
      <c r="L22" s="170" t="s">
        <v>88</v>
      </c>
      <c r="M22" s="171" t="s">
        <v>104</v>
      </c>
      <c r="N22" s="21"/>
      <c r="O22" s="59"/>
      <c r="P22" s="21"/>
      <c r="Q22" s="59"/>
      <c r="R22" s="38"/>
      <c r="T22" s="168" t="str">
        <f t="shared" si="1"/>
        <v>Szombat</v>
      </c>
    </row>
    <row r="23" spans="1:20">
      <c r="A23" s="73">
        <v>43393</v>
      </c>
      <c r="B23" s="57" t="s">
        <v>72</v>
      </c>
      <c r="C23" s="58" t="s">
        <v>104</v>
      </c>
      <c r="D23" s="57" t="s">
        <v>72</v>
      </c>
      <c r="E23" s="58" t="s">
        <v>104</v>
      </c>
      <c r="F23" s="217" t="s">
        <v>78</v>
      </c>
      <c r="G23" s="62" t="s">
        <v>104</v>
      </c>
      <c r="H23" s="217" t="s">
        <v>78</v>
      </c>
      <c r="I23" s="62" t="s">
        <v>104</v>
      </c>
      <c r="J23" s="270" t="s">
        <v>99</v>
      </c>
      <c r="K23" s="174" t="s">
        <v>104</v>
      </c>
      <c r="L23" s="21"/>
      <c r="M23" s="22"/>
      <c r="N23" s="21"/>
      <c r="O23" s="59"/>
      <c r="P23" s="21"/>
      <c r="Q23" s="59"/>
      <c r="R23" s="28"/>
      <c r="T23" s="168" t="str">
        <f t="shared" si="1"/>
        <v>Szombat</v>
      </c>
    </row>
    <row r="24" spans="1:20">
      <c r="A24" s="73">
        <v>43414</v>
      </c>
      <c r="B24" s="20" t="s">
        <v>83</v>
      </c>
      <c r="C24" s="169" t="s">
        <v>104</v>
      </c>
      <c r="D24" s="20" t="s">
        <v>83</v>
      </c>
      <c r="E24" s="169" t="s">
        <v>104</v>
      </c>
      <c r="F24" s="172" t="s">
        <v>110</v>
      </c>
      <c r="G24" s="173" t="s">
        <v>115</v>
      </c>
      <c r="H24" s="172" t="s">
        <v>110</v>
      </c>
      <c r="I24" s="173" t="s">
        <v>115</v>
      </c>
      <c r="J24" s="170" t="s">
        <v>88</v>
      </c>
      <c r="K24" s="171" t="s">
        <v>104</v>
      </c>
      <c r="L24" s="21"/>
      <c r="M24" s="22"/>
      <c r="N24" s="21"/>
      <c r="O24" s="59"/>
      <c r="P24" s="21"/>
      <c r="Q24" s="59"/>
      <c r="R24" s="28"/>
      <c r="T24" s="168" t="str">
        <f t="shared" si="1"/>
        <v>Szombat</v>
      </c>
    </row>
    <row r="25" spans="1:20">
      <c r="A25" s="74">
        <v>43421</v>
      </c>
      <c r="B25" s="57" t="s">
        <v>72</v>
      </c>
      <c r="C25" s="284" t="s">
        <v>106</v>
      </c>
      <c r="D25" s="57" t="s">
        <v>72</v>
      </c>
      <c r="E25" s="284" t="s">
        <v>106</v>
      </c>
      <c r="F25" s="217" t="s">
        <v>78</v>
      </c>
      <c r="G25" s="62" t="s">
        <v>104</v>
      </c>
      <c r="H25" s="217" t="s">
        <v>78</v>
      </c>
      <c r="I25" s="62" t="s">
        <v>104</v>
      </c>
      <c r="J25" s="270" t="s">
        <v>99</v>
      </c>
      <c r="K25" s="174" t="s">
        <v>104</v>
      </c>
      <c r="L25" s="21"/>
      <c r="M25" s="22"/>
      <c r="N25" s="21"/>
      <c r="O25" s="59"/>
      <c r="P25" s="21"/>
      <c r="Q25" s="59"/>
      <c r="R25" s="28"/>
      <c r="T25" s="168" t="str">
        <f t="shared" si="1"/>
        <v>Szombat</v>
      </c>
    </row>
    <row r="26" spans="1:20">
      <c r="A26" s="74">
        <v>43428</v>
      </c>
      <c r="B26" s="20" t="s">
        <v>83</v>
      </c>
      <c r="C26" s="169" t="s">
        <v>104</v>
      </c>
      <c r="D26" s="20" t="s">
        <v>83</v>
      </c>
      <c r="E26" s="169" t="s">
        <v>104</v>
      </c>
      <c r="F26" s="172" t="s">
        <v>110</v>
      </c>
      <c r="G26" s="173" t="s">
        <v>115</v>
      </c>
      <c r="H26" s="172" t="s">
        <v>110</v>
      </c>
      <c r="I26" s="173" t="s">
        <v>115</v>
      </c>
      <c r="J26" s="170" t="s">
        <v>88</v>
      </c>
      <c r="K26" s="171" t="s">
        <v>104</v>
      </c>
      <c r="L26" s="21"/>
      <c r="M26" s="22"/>
      <c r="N26" s="21"/>
      <c r="O26" s="59"/>
      <c r="P26" s="21"/>
      <c r="Q26" s="59"/>
      <c r="R26" s="28"/>
      <c r="T26" s="168" t="str">
        <f t="shared" si="1"/>
        <v>Szombat</v>
      </c>
    </row>
    <row r="27" spans="1:20">
      <c r="A27" s="73">
        <v>43442</v>
      </c>
      <c r="B27" s="57" t="s">
        <v>72</v>
      </c>
      <c r="C27" s="284" t="s">
        <v>106</v>
      </c>
      <c r="D27" s="217" t="s">
        <v>78</v>
      </c>
      <c r="E27" s="62" t="s">
        <v>104</v>
      </c>
      <c r="F27" s="20" t="s">
        <v>83</v>
      </c>
      <c r="G27" s="169" t="s">
        <v>104</v>
      </c>
      <c r="H27" s="172" t="s">
        <v>110</v>
      </c>
      <c r="I27" s="173" t="s">
        <v>115</v>
      </c>
      <c r="J27" s="270" t="s">
        <v>99</v>
      </c>
      <c r="K27" s="174" t="s">
        <v>104</v>
      </c>
      <c r="L27" s="21"/>
      <c r="M27" s="22"/>
      <c r="N27" s="21"/>
      <c r="O27" s="59"/>
      <c r="P27" s="21"/>
      <c r="Q27" s="59"/>
      <c r="R27" s="28"/>
      <c r="T27" s="168" t="str">
        <f t="shared" si="1"/>
        <v>Szombat</v>
      </c>
    </row>
    <row r="28" spans="1:20">
      <c r="A28" s="32"/>
      <c r="R28" s="28"/>
    </row>
    <row r="29" spans="1:20" s="13" customFormat="1">
      <c r="A29" s="344" t="s">
        <v>67</v>
      </c>
      <c r="B29" s="345"/>
      <c r="C29" s="345"/>
      <c r="D29" s="345"/>
      <c r="E29" s="345"/>
      <c r="F29" s="345"/>
      <c r="G29" s="345"/>
      <c r="H29" s="345"/>
      <c r="I29" s="345"/>
      <c r="J29" s="12"/>
      <c r="K29" s="12" t="s">
        <v>68</v>
      </c>
      <c r="R29" s="39"/>
    </row>
    <row r="30" spans="1:20">
      <c r="A30" s="30" t="s">
        <v>69</v>
      </c>
      <c r="B30" s="1"/>
      <c r="C30" s="1"/>
      <c r="D30" s="4"/>
      <c r="E30" s="4"/>
      <c r="F30" s="4"/>
      <c r="G30" s="4"/>
      <c r="H30" s="4"/>
      <c r="I30" s="4"/>
      <c r="J30" s="4"/>
      <c r="K30" s="4"/>
      <c r="R30" s="28"/>
    </row>
    <row r="31" spans="1:20">
      <c r="A31" s="30" t="s">
        <v>107</v>
      </c>
      <c r="B31" s="1"/>
      <c r="C31" s="1"/>
      <c r="D31" s="4"/>
      <c r="E31" s="4"/>
      <c r="F31" s="4"/>
      <c r="G31" s="4"/>
      <c r="H31" s="4"/>
      <c r="I31" s="4"/>
      <c r="J31" s="4"/>
      <c r="K31" s="4"/>
      <c r="R31" s="28"/>
    </row>
    <row r="32" spans="1:20" ht="15.75" thickBot="1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4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</mergeCells>
  <conditionalFormatting sqref="Q8">
    <cfRule type="expression" dxfId="19" priority="6">
      <formula>$B$8/2</formula>
    </cfRule>
  </conditionalFormatting>
  <conditionalFormatting sqref="Q9:Q11 Q13">
    <cfRule type="expression" dxfId="18" priority="5">
      <formula>$B$8/2</formula>
    </cfRule>
  </conditionalFormatting>
  <conditionalFormatting sqref="T8 T13">
    <cfRule type="cellIs" dxfId="17" priority="4" operator="equal">
      <formula>$B8/2</formula>
    </cfRule>
  </conditionalFormatting>
  <conditionalFormatting sqref="T9:T11">
    <cfRule type="cellIs" dxfId="16" priority="3" operator="equal">
      <formula>$B9/2</formula>
    </cfRule>
  </conditionalFormatting>
  <conditionalFormatting sqref="Q12">
    <cfRule type="expression" dxfId="15" priority="2">
      <formula>$B$8/2</formula>
    </cfRule>
  </conditionalFormatting>
  <conditionalFormatting sqref="T12">
    <cfRule type="cellIs" dxfId="14" priority="1" operator="equal">
      <formula>$B12/2</formula>
    </cfRule>
  </conditionalFormatting>
  <pageMargins left="0.25" right="0.25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D32"/>
  <sheetViews>
    <sheetView zoomScale="75" zoomScaleNormal="75" workbookViewId="0">
      <selection activeCell="O14" sqref="O14:P14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3" t="s">
        <v>0</v>
      </c>
      <c r="B1" s="24"/>
      <c r="C1" s="328" t="s">
        <v>116</v>
      </c>
      <c r="D1" s="328"/>
      <c r="E1" s="328"/>
      <c r="F1" s="328"/>
      <c r="G1" s="328"/>
      <c r="H1" s="328"/>
      <c r="I1" s="328"/>
      <c r="J1" s="328"/>
      <c r="K1" s="328"/>
      <c r="L1" s="326" t="s">
        <v>2</v>
      </c>
      <c r="M1" s="326"/>
      <c r="N1" s="25" t="s">
        <v>3</v>
      </c>
      <c r="O1" s="26"/>
      <c r="P1" s="26"/>
      <c r="Q1" s="26"/>
      <c r="R1" s="27"/>
    </row>
    <row r="2" spans="1:16384">
      <c r="A2" s="353">
        <v>43325</v>
      </c>
      <c r="B2" s="354"/>
      <c r="C2" s="336" t="s">
        <v>4</v>
      </c>
      <c r="D2" s="336"/>
      <c r="E2" s="336"/>
      <c r="F2" s="336"/>
      <c r="G2" s="336"/>
      <c r="H2" s="336"/>
      <c r="I2" s="336"/>
      <c r="J2" s="336"/>
      <c r="K2" s="336"/>
      <c r="L2" s="336" t="s">
        <v>5</v>
      </c>
      <c r="M2" s="336"/>
      <c r="N2" s="2" t="s">
        <v>6</v>
      </c>
      <c r="R2" s="28"/>
    </row>
    <row r="3" spans="1:16384">
      <c r="A3" s="163" t="s">
        <v>7</v>
      </c>
      <c r="B3" s="164" t="s">
        <v>117</v>
      </c>
      <c r="C3" s="260"/>
      <c r="D3" s="165" t="s">
        <v>118</v>
      </c>
      <c r="E3" s="322"/>
      <c r="F3" s="322"/>
      <c r="G3" s="322"/>
      <c r="H3" s="322"/>
      <c r="I3" s="322"/>
      <c r="J3" s="322"/>
      <c r="K3" s="322"/>
      <c r="L3" s="322"/>
      <c r="M3" s="322"/>
      <c r="N3" s="2" t="s">
        <v>9</v>
      </c>
      <c r="R3" s="28"/>
    </row>
    <row r="4" spans="1:16384" ht="6.75" customHeight="1">
      <c r="B4" s="211"/>
      <c r="C4"/>
      <c r="D4" s="165"/>
      <c r="I4" s="322"/>
      <c r="K4" s="322"/>
      <c r="M4" s="322"/>
      <c r="N4" s="2"/>
      <c r="R4" s="28"/>
    </row>
    <row r="5" spans="1:16384" ht="6" customHeight="1">
      <c r="A5" s="30"/>
      <c r="B5" s="31"/>
      <c r="C5" s="4"/>
      <c r="D5" s="1"/>
      <c r="E5" s="31"/>
      <c r="F5" s="4"/>
      <c r="G5" s="1"/>
      <c r="H5" s="5"/>
      <c r="I5" s="4"/>
      <c r="J5" s="31"/>
      <c r="K5" s="4"/>
      <c r="R5" s="28"/>
    </row>
    <row r="6" spans="1:16384" ht="8.25" customHeight="1">
      <c r="A6" s="32"/>
      <c r="R6" s="28"/>
    </row>
    <row r="7" spans="1:16384">
      <c r="A7" s="33" t="s">
        <v>10</v>
      </c>
      <c r="B7" s="321" t="s">
        <v>11</v>
      </c>
      <c r="C7" s="321" t="s">
        <v>12</v>
      </c>
      <c r="D7" s="333" t="s">
        <v>13</v>
      </c>
      <c r="E7" s="334"/>
      <c r="F7" s="334"/>
      <c r="G7" s="334"/>
      <c r="H7" s="355"/>
      <c r="I7" s="327" t="s">
        <v>14</v>
      </c>
      <c r="J7" s="327"/>
      <c r="K7" s="327"/>
      <c r="L7" s="19" t="s">
        <v>15</v>
      </c>
      <c r="M7" s="335" t="s">
        <v>16</v>
      </c>
      <c r="N7" s="335"/>
      <c r="O7" s="331" t="s">
        <v>17</v>
      </c>
      <c r="P7" s="332"/>
      <c r="Q7" s="46"/>
      <c r="R7" s="28"/>
      <c r="T7" s="46" t="s">
        <v>18</v>
      </c>
      <c r="U7" s="53"/>
      <c r="V7" s="50"/>
    </row>
    <row r="8" spans="1:16384">
      <c r="A8" s="261"/>
      <c r="B8" s="8">
        <v>18</v>
      </c>
      <c r="C8" s="8">
        <v>6</v>
      </c>
      <c r="D8" s="337" t="s">
        <v>119</v>
      </c>
      <c r="E8" s="338"/>
      <c r="F8" s="338"/>
      <c r="G8" s="338"/>
      <c r="H8" s="339"/>
      <c r="I8" s="346" t="s">
        <v>120</v>
      </c>
      <c r="J8" s="347"/>
      <c r="K8" s="348"/>
      <c r="L8" s="199">
        <v>100</v>
      </c>
      <c r="M8" s="362" t="s">
        <v>121</v>
      </c>
      <c r="N8" s="363"/>
      <c r="O8" s="331" t="s">
        <v>122</v>
      </c>
      <c r="P8" s="332"/>
      <c r="Q8" s="47"/>
      <c r="R8" s="28"/>
      <c r="T8" s="47">
        <f>COUNTIF($B$19:$Q$27,A8)</f>
        <v>0</v>
      </c>
      <c r="U8" s="262" t="s">
        <v>123</v>
      </c>
      <c r="V8" s="50"/>
    </row>
    <row r="9" spans="1:16384">
      <c r="A9" s="15"/>
      <c r="B9" s="8">
        <v>18</v>
      </c>
      <c r="C9" s="8">
        <v>6</v>
      </c>
      <c r="D9" s="337" t="s">
        <v>124</v>
      </c>
      <c r="E9" s="338"/>
      <c r="F9" s="338"/>
      <c r="G9" s="338"/>
      <c r="H9" s="339"/>
      <c r="I9" s="346" t="s">
        <v>125</v>
      </c>
      <c r="J9" s="347"/>
      <c r="K9" s="348"/>
      <c r="L9" s="18">
        <v>100</v>
      </c>
      <c r="M9" s="335" t="s">
        <v>126</v>
      </c>
      <c r="N9" s="335"/>
      <c r="O9" s="331" t="s">
        <v>127</v>
      </c>
      <c r="P9" s="332"/>
      <c r="Q9" s="47"/>
      <c r="R9" s="28"/>
      <c r="T9" s="47">
        <f>COUNTIF($B$19:$Q$27,A9)</f>
        <v>0</v>
      </c>
      <c r="U9" s="262"/>
      <c r="V9" s="50"/>
    </row>
    <row r="10" spans="1:16384" ht="15" customHeight="1">
      <c r="A10" s="55"/>
      <c r="B10" s="8">
        <v>18</v>
      </c>
      <c r="C10" s="8">
        <v>6</v>
      </c>
      <c r="D10" s="361" t="s">
        <v>128</v>
      </c>
      <c r="E10" s="361"/>
      <c r="F10" s="361"/>
      <c r="G10" s="361"/>
      <c r="H10" s="361"/>
      <c r="I10" s="340" t="s">
        <v>129</v>
      </c>
      <c r="J10" s="340"/>
      <c r="K10" s="340"/>
      <c r="L10" s="16">
        <v>100</v>
      </c>
      <c r="M10" s="341" t="s">
        <v>130</v>
      </c>
      <c r="N10" s="342"/>
      <c r="O10" s="331" t="s">
        <v>131</v>
      </c>
      <c r="P10" s="332"/>
      <c r="Q10" s="47"/>
      <c r="R10" s="28"/>
      <c r="T10" s="47">
        <f>COUNTIF($B$19:$Q$27,A10)</f>
        <v>0</v>
      </c>
      <c r="U10" s="262" t="s">
        <v>132</v>
      </c>
      <c r="V10" s="50"/>
    </row>
    <row r="11" spans="1:16384" ht="15" customHeight="1">
      <c r="A11" s="218"/>
      <c r="B11" s="8">
        <v>10</v>
      </c>
      <c r="C11" s="8">
        <v>3</v>
      </c>
      <c r="D11" s="337" t="s">
        <v>133</v>
      </c>
      <c r="E11" s="338"/>
      <c r="F11" s="338"/>
      <c r="G11" s="338"/>
      <c r="H11" s="339"/>
      <c r="I11" s="346" t="s">
        <v>95</v>
      </c>
      <c r="J11" s="347"/>
      <c r="K11" s="348"/>
      <c r="L11" s="16">
        <v>100</v>
      </c>
      <c r="M11" s="341" t="s">
        <v>27</v>
      </c>
      <c r="N11" s="342"/>
      <c r="O11" s="331" t="s">
        <v>134</v>
      </c>
      <c r="P11" s="332"/>
      <c r="Q11" s="47"/>
      <c r="R11" s="28"/>
      <c r="T11" s="47">
        <f>COUNTIF($B$19:$Q$27,A11)</f>
        <v>0</v>
      </c>
      <c r="U11" s="262"/>
      <c r="V11" s="50"/>
    </row>
    <row r="12" spans="1:16384" ht="15" customHeight="1">
      <c r="A12" s="216"/>
      <c r="B12" s="8">
        <v>10</v>
      </c>
      <c r="C12" s="8">
        <v>3</v>
      </c>
      <c r="D12" s="337" t="s">
        <v>135</v>
      </c>
      <c r="E12" s="338"/>
      <c r="F12" s="338"/>
      <c r="G12" s="338"/>
      <c r="H12" s="339"/>
      <c r="I12" s="346" t="s">
        <v>136</v>
      </c>
      <c r="J12" s="347"/>
      <c r="K12" s="348"/>
      <c r="L12" s="18">
        <v>100</v>
      </c>
      <c r="M12" s="335" t="s">
        <v>137</v>
      </c>
      <c r="N12" s="335"/>
      <c r="O12" s="331" t="s">
        <v>138</v>
      </c>
      <c r="P12" s="332"/>
      <c r="Q12" s="47"/>
      <c r="R12" s="28"/>
      <c r="T12" s="47">
        <f>COUNTIF($B$19:$Q$27,A12)</f>
        <v>0</v>
      </c>
      <c r="U12" s="262"/>
      <c r="V12" s="50"/>
    </row>
    <row r="13" spans="1:16384" ht="15" customHeight="1">
      <c r="A13" s="265"/>
      <c r="B13" s="8">
        <v>10</v>
      </c>
      <c r="C13" s="8">
        <v>3</v>
      </c>
      <c r="D13" s="337" t="s">
        <v>139</v>
      </c>
      <c r="E13" s="338"/>
      <c r="F13" s="338"/>
      <c r="G13" s="338"/>
      <c r="H13" s="339"/>
      <c r="I13" s="346" t="s">
        <v>95</v>
      </c>
      <c r="J13" s="347"/>
      <c r="K13" s="348"/>
      <c r="L13" s="18">
        <v>100</v>
      </c>
      <c r="M13" s="341"/>
      <c r="N13" s="342"/>
      <c r="O13" s="331" t="s">
        <v>140</v>
      </c>
      <c r="P13" s="332"/>
      <c r="Q13" s="47"/>
      <c r="R13" s="28"/>
      <c r="T13" s="47"/>
      <c r="U13" s="262"/>
      <c r="V13" s="50"/>
    </row>
    <row r="14" spans="1:16384" ht="15" customHeight="1">
      <c r="A14" s="265"/>
      <c r="B14" s="8">
        <v>10</v>
      </c>
      <c r="C14" s="8">
        <v>3</v>
      </c>
      <c r="D14" s="337" t="s">
        <v>141</v>
      </c>
      <c r="E14" s="338"/>
      <c r="F14" s="338"/>
      <c r="G14" s="338"/>
      <c r="H14" s="339"/>
      <c r="I14" s="346" t="s">
        <v>142</v>
      </c>
      <c r="J14" s="347"/>
      <c r="K14" s="348"/>
      <c r="L14" s="18">
        <v>100</v>
      </c>
      <c r="M14" s="341"/>
      <c r="N14" s="342"/>
      <c r="O14" s="331" t="s">
        <v>143</v>
      </c>
      <c r="P14" s="332"/>
      <c r="Q14" s="47"/>
      <c r="R14" s="28"/>
      <c r="T14" s="47"/>
      <c r="U14" s="262"/>
      <c r="V14" s="50"/>
    </row>
    <row r="15" spans="1:16384">
      <c r="A15" s="34" t="s">
        <v>53</v>
      </c>
      <c r="B15" s="9">
        <v>94</v>
      </c>
      <c r="C15" s="9">
        <v>30</v>
      </c>
      <c r="D15" s="349" t="s">
        <v>54</v>
      </c>
      <c r="E15" s="350"/>
      <c r="F15" s="350"/>
      <c r="G15" s="350"/>
      <c r="H15" s="351"/>
      <c r="I15" s="352" t="s">
        <v>144</v>
      </c>
      <c r="J15" s="352"/>
      <c r="K15" s="352"/>
      <c r="L15" s="6"/>
      <c r="M15" s="335"/>
      <c r="N15" s="335"/>
      <c r="O15" s="50"/>
      <c r="P15" s="50"/>
      <c r="Q15" s="48"/>
      <c r="R15" s="28"/>
      <c r="U15" s="50"/>
      <c r="V15" s="50"/>
    </row>
    <row r="16" spans="1:16384" ht="7.5" customHeight="1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30" t="s">
        <v>56</v>
      </c>
      <c r="B17" s="17"/>
      <c r="C17" s="4"/>
      <c r="D17" s="4"/>
      <c r="E17" s="4"/>
      <c r="F17" s="4"/>
      <c r="G17" s="1"/>
      <c r="H17" s="11"/>
      <c r="R17" s="28"/>
    </row>
    <row r="18" spans="1:20">
      <c r="A18" s="37" t="s">
        <v>57</v>
      </c>
      <c r="B18" s="333" t="s">
        <v>58</v>
      </c>
      <c r="C18" s="355"/>
      <c r="D18" s="333" t="s">
        <v>59</v>
      </c>
      <c r="E18" s="355"/>
      <c r="F18" s="333" t="s">
        <v>60</v>
      </c>
      <c r="G18" s="355"/>
      <c r="H18" s="333" t="s">
        <v>61</v>
      </c>
      <c r="I18" s="355"/>
      <c r="J18" s="333" t="s">
        <v>62</v>
      </c>
      <c r="K18" s="334"/>
      <c r="L18" s="327" t="s">
        <v>63</v>
      </c>
      <c r="M18" s="333"/>
      <c r="N18" s="333"/>
      <c r="O18" s="334"/>
      <c r="P18" s="329" t="s">
        <v>63</v>
      </c>
      <c r="Q18" s="330"/>
      <c r="R18" s="28"/>
    </row>
    <row r="19" spans="1:20">
      <c r="A19" s="72">
        <v>43351</v>
      </c>
      <c r="B19" s="217" t="s">
        <v>24</v>
      </c>
      <c r="C19" s="62" t="s">
        <v>64</v>
      </c>
      <c r="D19" s="20" t="s">
        <v>145</v>
      </c>
      <c r="E19" s="60" t="s">
        <v>64</v>
      </c>
      <c r="F19" s="20" t="s">
        <v>145</v>
      </c>
      <c r="G19" s="60" t="s">
        <v>64</v>
      </c>
      <c r="H19" s="209" t="s">
        <v>146</v>
      </c>
      <c r="I19" s="58" t="s">
        <v>147</v>
      </c>
      <c r="J19" s="209" t="s">
        <v>146</v>
      </c>
      <c r="K19" s="58" t="s">
        <v>147</v>
      </c>
      <c r="L19" s="209" t="s">
        <v>146</v>
      </c>
      <c r="M19" s="58" t="s">
        <v>147</v>
      </c>
      <c r="N19" s="21"/>
      <c r="O19" s="59"/>
      <c r="P19" s="21"/>
      <c r="Q19" s="59"/>
      <c r="R19" s="28"/>
      <c r="T19" s="168" t="str">
        <f>IF(WEEKDAY(A19,2)=6,"Szombat","Hiba")</f>
        <v>Szombat</v>
      </c>
    </row>
    <row r="20" spans="1:20">
      <c r="A20" s="72">
        <v>43358</v>
      </c>
      <c r="B20" s="217" t="s">
        <v>24</v>
      </c>
      <c r="C20" s="62" t="s">
        <v>64</v>
      </c>
      <c r="D20" s="207" t="s">
        <v>148</v>
      </c>
      <c r="E20" s="61" t="s">
        <v>64</v>
      </c>
      <c r="F20" s="207" t="s">
        <v>148</v>
      </c>
      <c r="G20" s="61" t="s">
        <v>64</v>
      </c>
      <c r="H20" s="21"/>
      <c r="I20" s="59"/>
      <c r="J20" s="21"/>
      <c r="K20" s="59"/>
      <c r="L20" s="21"/>
      <c r="M20" s="59"/>
      <c r="N20" s="21"/>
      <c r="O20" s="59"/>
      <c r="P20" s="21"/>
      <c r="Q20" s="59"/>
      <c r="R20" s="28"/>
      <c r="T20" s="168" t="str">
        <f t="shared" ref="T20:T27" si="0">IF(WEEKDAY(A20,2)=6,"Szombat","Hiba")</f>
        <v>Szombat</v>
      </c>
    </row>
    <row r="21" spans="1:20">
      <c r="A21" s="73">
        <v>43365</v>
      </c>
      <c r="B21" s="217" t="s">
        <v>24</v>
      </c>
      <c r="C21" s="62" t="s">
        <v>64</v>
      </c>
      <c r="D21" s="20" t="s">
        <v>145</v>
      </c>
      <c r="E21" s="60" t="s">
        <v>64</v>
      </c>
      <c r="F21" s="20" t="s">
        <v>145</v>
      </c>
      <c r="G21" s="60" t="s">
        <v>64</v>
      </c>
      <c r="H21" s="202" t="s">
        <v>149</v>
      </c>
      <c r="I21" s="263" t="s">
        <v>64</v>
      </c>
      <c r="J21" s="202" t="s">
        <v>149</v>
      </c>
      <c r="K21" s="263" t="s">
        <v>64</v>
      </c>
      <c r="L21" s="21"/>
      <c r="M21" s="22"/>
      <c r="N21" s="21"/>
      <c r="O21" s="59"/>
      <c r="P21" s="21"/>
      <c r="Q21" s="59"/>
      <c r="R21" s="38"/>
      <c r="T21" s="168" t="str">
        <f t="shared" si="0"/>
        <v>Szombat</v>
      </c>
    </row>
    <row r="22" spans="1:20">
      <c r="A22" s="73">
        <v>43379</v>
      </c>
      <c r="B22" s="217" t="s">
        <v>24</v>
      </c>
      <c r="C22" s="62" t="s">
        <v>64</v>
      </c>
      <c r="D22" s="207" t="s">
        <v>148</v>
      </c>
      <c r="E22" s="61" t="s">
        <v>64</v>
      </c>
      <c r="F22" s="207" t="s">
        <v>148</v>
      </c>
      <c r="G22" s="61" t="s">
        <v>64</v>
      </c>
      <c r="H22" s="264" t="s">
        <v>150</v>
      </c>
      <c r="I22" s="56" t="s">
        <v>64</v>
      </c>
      <c r="J22" s="264" t="s">
        <v>150</v>
      </c>
      <c r="K22" s="56" t="s">
        <v>64</v>
      </c>
      <c r="L22" s="21"/>
      <c r="M22" s="59"/>
      <c r="N22" s="21"/>
      <c r="O22" s="59"/>
      <c r="P22" s="21"/>
      <c r="Q22" s="59"/>
      <c r="R22" s="38"/>
      <c r="T22" s="168" t="str">
        <f t="shared" si="0"/>
        <v>Szombat</v>
      </c>
    </row>
    <row r="23" spans="1:20">
      <c r="A23" s="73">
        <v>43393</v>
      </c>
      <c r="B23" s="217" t="s">
        <v>24</v>
      </c>
      <c r="C23" s="62" t="s">
        <v>64</v>
      </c>
      <c r="D23" s="20" t="s">
        <v>145</v>
      </c>
      <c r="E23" s="60" t="s">
        <v>64</v>
      </c>
      <c r="F23" s="20" t="s">
        <v>145</v>
      </c>
      <c r="G23" s="60" t="s">
        <v>64</v>
      </c>
      <c r="H23" s="209" t="s">
        <v>146</v>
      </c>
      <c r="I23" s="58" t="s">
        <v>147</v>
      </c>
      <c r="J23" s="209" t="s">
        <v>146</v>
      </c>
      <c r="K23" s="58" t="s">
        <v>147</v>
      </c>
      <c r="L23" s="209" t="s">
        <v>146</v>
      </c>
      <c r="M23" s="58" t="s">
        <v>147</v>
      </c>
      <c r="N23" s="21"/>
      <c r="O23" s="59"/>
      <c r="P23" s="21"/>
      <c r="Q23" s="59"/>
      <c r="R23" s="28"/>
      <c r="T23" s="168" t="str">
        <f t="shared" si="0"/>
        <v>Szombat</v>
      </c>
    </row>
    <row r="24" spans="1:20">
      <c r="A24" s="73">
        <v>43414</v>
      </c>
      <c r="B24" s="217" t="s">
        <v>24</v>
      </c>
      <c r="C24" s="62" t="s">
        <v>64</v>
      </c>
      <c r="D24" s="207" t="s">
        <v>148</v>
      </c>
      <c r="E24" s="61" t="s">
        <v>64</v>
      </c>
      <c r="F24" s="207" t="s">
        <v>148</v>
      </c>
      <c r="G24" s="61" t="s">
        <v>64</v>
      </c>
      <c r="H24" s="209" t="s">
        <v>146</v>
      </c>
      <c r="I24" s="58" t="s">
        <v>147</v>
      </c>
      <c r="J24" s="209" t="s">
        <v>146</v>
      </c>
      <c r="K24" s="58" t="s">
        <v>147</v>
      </c>
      <c r="L24" s="209" t="s">
        <v>146</v>
      </c>
      <c r="M24" s="58" t="s">
        <v>147</v>
      </c>
      <c r="N24" s="21"/>
      <c r="O24" s="59"/>
      <c r="P24" s="21"/>
      <c r="Q24" s="59"/>
      <c r="R24" s="28"/>
      <c r="T24" s="168" t="str">
        <f t="shared" si="0"/>
        <v>Szombat</v>
      </c>
    </row>
    <row r="25" spans="1:20">
      <c r="A25" s="74">
        <v>43421</v>
      </c>
      <c r="B25" s="217" t="s">
        <v>24</v>
      </c>
      <c r="C25" s="62" t="s">
        <v>64</v>
      </c>
      <c r="D25" s="20" t="s">
        <v>145</v>
      </c>
      <c r="E25" s="60" t="s">
        <v>64</v>
      </c>
      <c r="F25" s="20" t="s">
        <v>145</v>
      </c>
      <c r="G25" s="60" t="s">
        <v>64</v>
      </c>
      <c r="H25" s="202" t="s">
        <v>149</v>
      </c>
      <c r="I25" s="263" t="s">
        <v>64</v>
      </c>
      <c r="J25" s="202" t="s">
        <v>149</v>
      </c>
      <c r="K25" s="263" t="s">
        <v>64</v>
      </c>
      <c r="L25" s="21"/>
      <c r="M25" s="22"/>
      <c r="N25" s="21"/>
      <c r="O25" s="59"/>
      <c r="P25" s="21"/>
      <c r="Q25" s="59"/>
      <c r="R25" s="28"/>
      <c r="T25" s="168" t="str">
        <f t="shared" si="0"/>
        <v>Szombat</v>
      </c>
    </row>
    <row r="26" spans="1:20">
      <c r="A26" s="74">
        <v>43428</v>
      </c>
      <c r="B26" s="217" t="s">
        <v>24</v>
      </c>
      <c r="C26" s="62" t="s">
        <v>64</v>
      </c>
      <c r="D26" s="207" t="s">
        <v>148</v>
      </c>
      <c r="E26" s="61" t="s">
        <v>64</v>
      </c>
      <c r="F26" s="207" t="s">
        <v>148</v>
      </c>
      <c r="G26" s="61" t="s">
        <v>64</v>
      </c>
      <c r="H26" s="264" t="s">
        <v>150</v>
      </c>
      <c r="I26" s="56" t="s">
        <v>64</v>
      </c>
      <c r="J26" s="264" t="s">
        <v>150</v>
      </c>
      <c r="K26" s="56" t="s">
        <v>64</v>
      </c>
      <c r="L26" s="21"/>
      <c r="M26" s="59"/>
      <c r="N26" s="21"/>
      <c r="O26" s="59"/>
      <c r="P26" s="21"/>
      <c r="Q26" s="59"/>
      <c r="R26" s="28"/>
      <c r="T26" s="168" t="str">
        <f t="shared" si="0"/>
        <v>Szombat</v>
      </c>
    </row>
    <row r="27" spans="1:20">
      <c r="A27" s="73">
        <v>43442</v>
      </c>
      <c r="B27" s="217" t="s">
        <v>24</v>
      </c>
      <c r="C27" s="62" t="s">
        <v>64</v>
      </c>
      <c r="D27" s="20" t="s">
        <v>145</v>
      </c>
      <c r="E27" s="60" t="s">
        <v>64</v>
      </c>
      <c r="F27" s="207" t="s">
        <v>148</v>
      </c>
      <c r="G27" s="61" t="s">
        <v>64</v>
      </c>
      <c r="H27" s="264" t="s">
        <v>150</v>
      </c>
      <c r="I27" s="56" t="s">
        <v>64</v>
      </c>
      <c r="J27" s="202" t="s">
        <v>149</v>
      </c>
      <c r="K27" s="263" t="s">
        <v>64</v>
      </c>
      <c r="L27" s="21"/>
      <c r="M27" s="59"/>
      <c r="N27" s="21"/>
      <c r="O27" s="59"/>
      <c r="P27" s="21"/>
      <c r="Q27" s="59"/>
      <c r="R27" s="28"/>
      <c r="T27" s="168" t="str">
        <f t="shared" si="0"/>
        <v>Szombat</v>
      </c>
    </row>
    <row r="28" spans="1:20">
      <c r="A28" s="32"/>
      <c r="R28" s="28"/>
    </row>
    <row r="29" spans="1:20" s="13" customFormat="1">
      <c r="A29" s="344" t="s">
        <v>67</v>
      </c>
      <c r="B29" s="345"/>
      <c r="C29" s="345"/>
      <c r="D29" s="345"/>
      <c r="E29" s="345"/>
      <c r="F29" s="345"/>
      <c r="G29" s="345"/>
      <c r="H29" s="345"/>
      <c r="I29" s="345"/>
      <c r="J29" s="12"/>
      <c r="K29" s="12" t="s">
        <v>68</v>
      </c>
      <c r="R29" s="39"/>
    </row>
    <row r="30" spans="1:20">
      <c r="A30" s="30" t="s">
        <v>69</v>
      </c>
      <c r="B30" s="1"/>
      <c r="C30" s="1"/>
      <c r="D30" s="4"/>
      <c r="E30" s="4"/>
      <c r="F30" s="4"/>
      <c r="G30" s="4"/>
      <c r="H30" s="4"/>
      <c r="I30" s="4"/>
      <c r="J30" s="4"/>
      <c r="K30" s="4"/>
      <c r="R30" s="28"/>
    </row>
    <row r="31" spans="1:20">
      <c r="A31" s="30" t="s">
        <v>107</v>
      </c>
      <c r="B31" s="1"/>
      <c r="C31" s="1"/>
      <c r="D31" s="4"/>
      <c r="E31" s="4"/>
      <c r="F31" s="4"/>
      <c r="G31" s="4"/>
      <c r="H31" s="4"/>
      <c r="I31" s="4"/>
      <c r="J31" s="4"/>
      <c r="K31" s="4"/>
      <c r="R31" s="28"/>
    </row>
    <row r="32" spans="1:20" ht="15.75" thickBot="1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4"/>
    </row>
  </sheetData>
  <mergeCells count="49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O14:P14"/>
    <mergeCell ref="D15:H15"/>
    <mergeCell ref="I15:K15"/>
    <mergeCell ref="M15:N15"/>
    <mergeCell ref="D12:H12"/>
    <mergeCell ref="I12:K12"/>
    <mergeCell ref="M12:N12"/>
    <mergeCell ref="O12:P12"/>
    <mergeCell ref="N18:O18"/>
    <mergeCell ref="P18:Q18"/>
    <mergeCell ref="A29:I29"/>
    <mergeCell ref="D13:H13"/>
    <mergeCell ref="I13:K13"/>
    <mergeCell ref="M13:N13"/>
    <mergeCell ref="O13:P13"/>
    <mergeCell ref="B18:C18"/>
    <mergeCell ref="D18:E18"/>
    <mergeCell ref="F18:G18"/>
    <mergeCell ref="H18:I18"/>
    <mergeCell ref="J18:K18"/>
    <mergeCell ref="L18:M18"/>
    <mergeCell ref="D14:H14"/>
    <mergeCell ref="I14:K14"/>
    <mergeCell ref="M14:N14"/>
  </mergeCells>
  <conditionalFormatting sqref="Q8 Q10:Q14">
    <cfRule type="expression" dxfId="13" priority="6">
      <formula>$B$8/2</formula>
    </cfRule>
  </conditionalFormatting>
  <conditionalFormatting sqref="Q9">
    <cfRule type="expression" dxfId="12" priority="5">
      <formula>$B$8/2</formula>
    </cfRule>
  </conditionalFormatting>
  <conditionalFormatting sqref="T8 T10">
    <cfRule type="cellIs" dxfId="11" priority="4" operator="equal">
      <formula>$B8/2</formula>
    </cfRule>
  </conditionalFormatting>
  <conditionalFormatting sqref="T9 T11:T14">
    <cfRule type="cellIs" dxfId="10" priority="3" operator="equal">
      <formula>$B9/2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D32"/>
  <sheetViews>
    <sheetView zoomScaleNormal="100" workbookViewId="0">
      <selection activeCell="D3" sqref="D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9.85546875" style="3" customWidth="1"/>
    <col min="9" max="9" width="8.855468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8" style="3" customWidth="1"/>
    <col min="16" max="16" width="7.28515625" style="3" customWidth="1"/>
    <col min="17" max="17" width="6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3" t="s">
        <v>0</v>
      </c>
      <c r="B1" s="24"/>
      <c r="C1" s="359" t="s">
        <v>151</v>
      </c>
      <c r="D1" s="359"/>
      <c r="E1" s="359"/>
      <c r="F1" s="359"/>
      <c r="G1" s="359"/>
      <c r="H1" s="359"/>
      <c r="I1" s="359"/>
      <c r="J1" s="359"/>
      <c r="K1" s="359"/>
      <c r="L1" s="326" t="s">
        <v>2</v>
      </c>
      <c r="M1" s="326"/>
      <c r="N1" s="25" t="s">
        <v>3</v>
      </c>
      <c r="O1" s="26"/>
      <c r="P1" s="26"/>
      <c r="Q1" s="26"/>
      <c r="R1" s="27"/>
    </row>
    <row r="2" spans="1:16384">
      <c r="A2" s="353">
        <v>43356</v>
      </c>
      <c r="B2" s="354"/>
      <c r="C2" s="336" t="s">
        <v>4</v>
      </c>
      <c r="D2" s="336"/>
      <c r="E2" s="336"/>
      <c r="F2" s="336"/>
      <c r="G2" s="336"/>
      <c r="H2" s="336"/>
      <c r="I2" s="336"/>
      <c r="J2" s="336"/>
      <c r="K2" s="336"/>
      <c r="L2" s="336" t="s">
        <v>5</v>
      </c>
      <c r="M2" s="336"/>
      <c r="N2" s="2" t="s">
        <v>6</v>
      </c>
      <c r="R2" s="28"/>
    </row>
    <row r="3" spans="1:16384">
      <c r="A3" s="163" t="s">
        <v>7</v>
      </c>
      <c r="B3" s="164" t="s">
        <v>117</v>
      </c>
      <c r="C3"/>
      <c r="D3" s="165"/>
      <c r="E3" s="322"/>
      <c r="F3" s="322"/>
      <c r="G3" s="322"/>
      <c r="H3" s="322"/>
      <c r="I3" s="322"/>
      <c r="J3" s="322"/>
      <c r="K3" s="322"/>
      <c r="L3" s="322"/>
      <c r="M3" s="322"/>
      <c r="N3" s="2" t="s">
        <v>9</v>
      </c>
      <c r="R3" s="28"/>
    </row>
    <row r="4" spans="1:16384" ht="7.5" customHeight="1">
      <c r="A4" s="29"/>
      <c r="B4" s="4"/>
      <c r="C4" s="4"/>
      <c r="D4" s="4"/>
      <c r="E4" s="4"/>
      <c r="F4" s="4"/>
      <c r="G4" s="4"/>
      <c r="H4" s="5"/>
      <c r="I4" s="4"/>
      <c r="J4" s="4"/>
      <c r="K4" s="4"/>
      <c r="R4" s="28"/>
    </row>
    <row r="5" spans="1:16384" ht="6.75" customHeight="1">
      <c r="A5" s="30"/>
      <c r="B5" s="31"/>
      <c r="C5" s="4"/>
      <c r="D5" s="1"/>
      <c r="E5" s="31"/>
      <c r="F5" s="4"/>
      <c r="G5" s="1"/>
      <c r="H5" s="5"/>
      <c r="I5" s="4"/>
      <c r="J5" s="31"/>
      <c r="K5" s="4"/>
      <c r="R5" s="28"/>
    </row>
    <row r="6" spans="1:16384" ht="8.25" customHeight="1">
      <c r="A6" s="32"/>
      <c r="R6" s="28"/>
    </row>
    <row r="7" spans="1:16384">
      <c r="A7" s="33" t="s">
        <v>10</v>
      </c>
      <c r="B7" s="321" t="s">
        <v>11</v>
      </c>
      <c r="C7" s="321" t="s">
        <v>12</v>
      </c>
      <c r="D7" s="333" t="s">
        <v>13</v>
      </c>
      <c r="E7" s="334"/>
      <c r="F7" s="334"/>
      <c r="G7" s="334"/>
      <c r="H7" s="355"/>
      <c r="I7" s="327" t="s">
        <v>14</v>
      </c>
      <c r="J7" s="327"/>
      <c r="K7" s="327"/>
      <c r="L7" s="19" t="s">
        <v>15</v>
      </c>
      <c r="M7" s="335" t="s">
        <v>16</v>
      </c>
      <c r="N7" s="335"/>
      <c r="O7" s="331" t="s">
        <v>17</v>
      </c>
      <c r="P7" s="332"/>
      <c r="Q7" s="46"/>
      <c r="R7" s="28"/>
      <c r="T7" s="46" t="s">
        <v>18</v>
      </c>
      <c r="U7" s="53"/>
      <c r="V7" s="50"/>
    </row>
    <row r="8" spans="1:16384" ht="15" customHeight="1">
      <c r="A8" s="278" t="s">
        <v>152</v>
      </c>
      <c r="B8" s="8">
        <v>18</v>
      </c>
      <c r="C8" s="8">
        <v>6</v>
      </c>
      <c r="D8" s="337" t="s">
        <v>153</v>
      </c>
      <c r="E8" s="338"/>
      <c r="F8" s="338"/>
      <c r="G8" s="338"/>
      <c r="H8" s="339"/>
      <c r="I8" s="346" t="s">
        <v>154</v>
      </c>
      <c r="J8" s="347"/>
      <c r="K8" s="348"/>
      <c r="L8" s="14">
        <v>100</v>
      </c>
      <c r="M8" s="341" t="s">
        <v>155</v>
      </c>
      <c r="N8" s="342"/>
      <c r="O8" s="331" t="s">
        <v>156</v>
      </c>
      <c r="P8" s="332"/>
      <c r="Q8" s="47"/>
      <c r="R8" s="28"/>
      <c r="T8" s="47">
        <f t="shared" ref="T8:T13" si="0">COUNTIF($B$19:$Q$27,A8)</f>
        <v>9</v>
      </c>
      <c r="U8" s="262"/>
      <c r="V8" s="50"/>
    </row>
    <row r="9" spans="1:16384" ht="15" customHeight="1">
      <c r="A9" s="279" t="s">
        <v>157</v>
      </c>
      <c r="B9" s="8">
        <v>18</v>
      </c>
      <c r="C9" s="8">
        <v>6</v>
      </c>
      <c r="D9" s="337" t="s">
        <v>158</v>
      </c>
      <c r="E9" s="338"/>
      <c r="F9" s="338"/>
      <c r="G9" s="338"/>
      <c r="H9" s="339"/>
      <c r="I9" s="364" t="s">
        <v>159</v>
      </c>
      <c r="J9" s="365"/>
      <c r="K9" s="366"/>
      <c r="L9" s="18" t="s">
        <v>160</v>
      </c>
      <c r="M9" s="341" t="s">
        <v>161</v>
      </c>
      <c r="N9" s="342"/>
      <c r="O9" s="331" t="s">
        <v>162</v>
      </c>
      <c r="P9" s="332"/>
      <c r="Q9" s="47"/>
      <c r="R9" s="28"/>
      <c r="T9" s="47">
        <f t="shared" si="0"/>
        <v>9</v>
      </c>
      <c r="U9" s="53"/>
      <c r="V9" s="50"/>
    </row>
    <row r="10" spans="1:16384" ht="15" customHeight="1">
      <c r="A10" s="280" t="s">
        <v>163</v>
      </c>
      <c r="B10" s="8">
        <v>18</v>
      </c>
      <c r="C10" s="8">
        <v>6</v>
      </c>
      <c r="D10" s="337" t="s">
        <v>164</v>
      </c>
      <c r="E10" s="338"/>
      <c r="F10" s="338"/>
      <c r="G10" s="338"/>
      <c r="H10" s="339"/>
      <c r="I10" s="346" t="s">
        <v>165</v>
      </c>
      <c r="J10" s="347"/>
      <c r="K10" s="348"/>
      <c r="L10" s="18">
        <v>100</v>
      </c>
      <c r="M10" s="341" t="s">
        <v>166</v>
      </c>
      <c r="N10" s="342"/>
      <c r="O10" s="331" t="s">
        <v>167</v>
      </c>
      <c r="P10" s="332"/>
      <c r="Q10" s="47"/>
      <c r="R10" s="28"/>
      <c r="T10" s="47">
        <f t="shared" si="0"/>
        <v>9</v>
      </c>
      <c r="U10" s="267" t="s">
        <v>168</v>
      </c>
      <c r="V10" s="50"/>
    </row>
    <row r="11" spans="1:16384" ht="15" customHeight="1">
      <c r="A11" s="281" t="s">
        <v>169</v>
      </c>
      <c r="B11" s="8">
        <v>18</v>
      </c>
      <c r="C11" s="8">
        <v>6</v>
      </c>
      <c r="D11" s="337" t="s">
        <v>170</v>
      </c>
      <c r="E11" s="338"/>
      <c r="F11" s="338"/>
      <c r="G11" s="338"/>
      <c r="H11" s="339"/>
      <c r="I11" s="346" t="s">
        <v>21</v>
      </c>
      <c r="J11" s="347"/>
      <c r="K11" s="348"/>
      <c r="L11" s="16">
        <v>100</v>
      </c>
      <c r="M11" s="341" t="s">
        <v>171</v>
      </c>
      <c r="N11" s="342"/>
      <c r="O11" s="331" t="s">
        <v>172</v>
      </c>
      <c r="P11" s="332"/>
      <c r="Q11" s="47"/>
      <c r="R11" s="28"/>
      <c r="T11" s="47">
        <f t="shared" si="0"/>
        <v>9</v>
      </c>
      <c r="V11" s="50"/>
    </row>
    <row r="12" spans="1:16384" ht="15" customHeight="1">
      <c r="A12" s="282" t="s">
        <v>173</v>
      </c>
      <c r="B12" s="8">
        <v>10</v>
      </c>
      <c r="C12" s="8">
        <v>3</v>
      </c>
      <c r="D12" s="337" t="s">
        <v>174</v>
      </c>
      <c r="E12" s="338"/>
      <c r="F12" s="338"/>
      <c r="G12" s="338"/>
      <c r="H12" s="339"/>
      <c r="I12" s="346" t="s">
        <v>175</v>
      </c>
      <c r="J12" s="347"/>
      <c r="K12" s="348"/>
      <c r="L12" s="16">
        <v>100</v>
      </c>
      <c r="M12" s="341" t="s">
        <v>176</v>
      </c>
      <c r="N12" s="342"/>
      <c r="O12" s="331" t="s">
        <v>177</v>
      </c>
      <c r="P12" s="332"/>
      <c r="Q12" s="47"/>
      <c r="R12" s="28"/>
      <c r="T12" s="47">
        <f t="shared" si="0"/>
        <v>5</v>
      </c>
      <c r="U12" s="262" t="s">
        <v>178</v>
      </c>
      <c r="V12" s="50"/>
    </row>
    <row r="13" spans="1:16384" ht="15" customHeight="1">
      <c r="A13" s="283" t="s">
        <v>179</v>
      </c>
      <c r="B13" s="8">
        <v>10</v>
      </c>
      <c r="C13" s="8">
        <v>3</v>
      </c>
      <c r="D13" s="337" t="s">
        <v>180</v>
      </c>
      <c r="E13" s="338"/>
      <c r="F13" s="338"/>
      <c r="G13" s="338"/>
      <c r="H13" s="339"/>
      <c r="I13" s="346" t="s">
        <v>181</v>
      </c>
      <c r="J13" s="347"/>
      <c r="K13" s="348"/>
      <c r="L13" s="16">
        <v>100</v>
      </c>
      <c r="M13" s="341" t="s">
        <v>182</v>
      </c>
      <c r="N13" s="342"/>
      <c r="O13" s="331" t="s">
        <v>183</v>
      </c>
      <c r="P13" s="332"/>
      <c r="Q13" s="47"/>
      <c r="R13" s="28"/>
      <c r="T13" s="47">
        <f t="shared" si="0"/>
        <v>5</v>
      </c>
      <c r="U13" s="53"/>
      <c r="V13" s="50"/>
    </row>
    <row r="14" spans="1:16384">
      <c r="A14" s="34" t="s">
        <v>53</v>
      </c>
      <c r="B14" s="9">
        <v>92</v>
      </c>
      <c r="C14" s="9">
        <v>30</v>
      </c>
      <c r="D14" s="349" t="s">
        <v>54</v>
      </c>
      <c r="E14" s="350"/>
      <c r="F14" s="350"/>
      <c r="G14" s="350"/>
      <c r="H14" s="351"/>
      <c r="I14" s="352" t="s">
        <v>55</v>
      </c>
      <c r="J14" s="352"/>
      <c r="K14" s="352"/>
      <c r="L14" s="6"/>
      <c r="M14" s="335"/>
      <c r="N14" s="335"/>
      <c r="O14" s="50"/>
      <c r="P14" s="50"/>
      <c r="Q14" s="48"/>
      <c r="R14" s="28"/>
      <c r="U14" s="50"/>
      <c r="V14" s="50"/>
    </row>
    <row r="15" spans="1:16384" ht="7.5" customHeight="1">
      <c r="A15" s="3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 ht="7.5" customHeight="1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1">
      <c r="A17" s="30" t="s">
        <v>56</v>
      </c>
      <c r="B17" s="17"/>
      <c r="C17" s="4"/>
      <c r="D17" s="4"/>
      <c r="E17" s="4"/>
      <c r="F17" s="4"/>
      <c r="G17" s="1"/>
      <c r="H17" s="11"/>
      <c r="R17" s="28"/>
    </row>
    <row r="18" spans="1:21">
      <c r="A18" s="37" t="s">
        <v>57</v>
      </c>
      <c r="B18" s="333" t="s">
        <v>58</v>
      </c>
      <c r="C18" s="355"/>
      <c r="D18" s="333" t="s">
        <v>59</v>
      </c>
      <c r="E18" s="355"/>
      <c r="F18" s="333" t="s">
        <v>60</v>
      </c>
      <c r="G18" s="355"/>
      <c r="H18" s="333" t="s">
        <v>61</v>
      </c>
      <c r="I18" s="355"/>
      <c r="J18" s="333" t="s">
        <v>62</v>
      </c>
      <c r="K18" s="334"/>
      <c r="L18" s="327" t="s">
        <v>63</v>
      </c>
      <c r="M18" s="333"/>
      <c r="N18" s="327"/>
      <c r="O18" s="333"/>
      <c r="P18" s="330" t="s">
        <v>63</v>
      </c>
      <c r="Q18" s="330"/>
      <c r="R18" s="28"/>
    </row>
    <row r="19" spans="1:21">
      <c r="A19" s="72">
        <v>43351</v>
      </c>
      <c r="B19" s="63" t="s">
        <v>157</v>
      </c>
      <c r="C19" s="66" t="s">
        <v>184</v>
      </c>
      <c r="D19" s="63" t="s">
        <v>157</v>
      </c>
      <c r="E19" s="66" t="s">
        <v>184</v>
      </c>
      <c r="F19" s="57" t="s">
        <v>152</v>
      </c>
      <c r="G19" s="67" t="s">
        <v>184</v>
      </c>
      <c r="H19" s="57" t="s">
        <v>152</v>
      </c>
      <c r="I19" s="67" t="s">
        <v>184</v>
      </c>
      <c r="J19" s="57" t="s">
        <v>152</v>
      </c>
      <c r="K19" s="67" t="s">
        <v>184</v>
      </c>
      <c r="L19" s="21"/>
      <c r="M19" s="22"/>
      <c r="N19" s="21"/>
      <c r="O19" s="59"/>
      <c r="P19" s="21"/>
      <c r="Q19" s="59"/>
      <c r="R19" s="28"/>
      <c r="T19" s="168" t="str">
        <f>IF(WEEKDAY(A19,2)=6,"Szombat","Hiba")</f>
        <v>Szombat</v>
      </c>
      <c r="U19" s="267" t="s">
        <v>185</v>
      </c>
    </row>
    <row r="20" spans="1:21">
      <c r="A20" s="72">
        <v>43358</v>
      </c>
      <c r="B20" s="63" t="s">
        <v>157</v>
      </c>
      <c r="C20" s="66" t="s">
        <v>184</v>
      </c>
      <c r="D20" s="21" t="s">
        <v>179</v>
      </c>
      <c r="E20" s="22" t="s">
        <v>184</v>
      </c>
      <c r="F20" s="195" t="s">
        <v>163</v>
      </c>
      <c r="G20" s="196" t="s">
        <v>147</v>
      </c>
      <c r="H20" s="195" t="s">
        <v>163</v>
      </c>
      <c r="I20" s="196" t="s">
        <v>147</v>
      </c>
      <c r="J20" s="195" t="s">
        <v>163</v>
      </c>
      <c r="K20" s="196" t="s">
        <v>147</v>
      </c>
      <c r="L20" s="21"/>
      <c r="M20" s="59"/>
      <c r="N20" s="21"/>
      <c r="O20" s="59"/>
      <c r="P20" s="21"/>
      <c r="Q20" s="59"/>
      <c r="R20" s="28"/>
      <c r="T20" s="168" t="str">
        <f t="shared" ref="T20:T27" si="1">IF(WEEKDAY(A20,2)=6,"Szombat","Hiba")</f>
        <v>Szombat</v>
      </c>
    </row>
    <row r="21" spans="1:21">
      <c r="A21" s="73">
        <v>43365</v>
      </c>
      <c r="B21" s="63" t="s">
        <v>157</v>
      </c>
      <c r="C21" s="66" t="s">
        <v>184</v>
      </c>
      <c r="D21" s="63" t="s">
        <v>157</v>
      </c>
      <c r="E21" s="66" t="s">
        <v>184</v>
      </c>
      <c r="F21" s="170" t="s">
        <v>169</v>
      </c>
      <c r="G21" s="194" t="s">
        <v>184</v>
      </c>
      <c r="H21" s="170" t="s">
        <v>169</v>
      </c>
      <c r="I21" s="194" t="s">
        <v>184</v>
      </c>
      <c r="J21" s="170" t="s">
        <v>169</v>
      </c>
      <c r="K21" s="285" t="s">
        <v>186</v>
      </c>
      <c r="L21" s="21"/>
      <c r="M21" s="22"/>
      <c r="N21" s="21"/>
      <c r="O21" s="59"/>
      <c r="P21" s="21"/>
      <c r="Q21" s="59"/>
      <c r="R21" s="38"/>
      <c r="T21" s="168" t="str">
        <f t="shared" si="1"/>
        <v>Szombat</v>
      </c>
    </row>
    <row r="22" spans="1:21">
      <c r="A22" s="73">
        <v>43379</v>
      </c>
      <c r="B22" s="21" t="s">
        <v>179</v>
      </c>
      <c r="C22" s="22" t="s">
        <v>184</v>
      </c>
      <c r="D22" s="63" t="s">
        <v>157</v>
      </c>
      <c r="E22" s="66" t="s">
        <v>184</v>
      </c>
      <c r="F22" s="195" t="s">
        <v>163</v>
      </c>
      <c r="G22" s="196" t="s">
        <v>147</v>
      </c>
      <c r="H22" s="195" t="s">
        <v>163</v>
      </c>
      <c r="I22" s="196" t="s">
        <v>147</v>
      </c>
      <c r="J22" s="195" t="s">
        <v>163</v>
      </c>
      <c r="K22" s="196" t="s">
        <v>147</v>
      </c>
      <c r="L22" s="21"/>
      <c r="M22" s="59"/>
      <c r="N22" s="21"/>
      <c r="O22" s="59"/>
      <c r="P22" s="21"/>
      <c r="Q22" s="59"/>
      <c r="R22" s="38"/>
      <c r="T22" s="168" t="str">
        <f t="shared" si="1"/>
        <v>Szombat</v>
      </c>
    </row>
    <row r="23" spans="1:21">
      <c r="A23" s="73">
        <v>43393</v>
      </c>
      <c r="B23" s="21" t="s">
        <v>179</v>
      </c>
      <c r="C23" s="22" t="s">
        <v>184</v>
      </c>
      <c r="D23" s="63" t="s">
        <v>157</v>
      </c>
      <c r="E23" s="66" t="s">
        <v>184</v>
      </c>
      <c r="F23" s="21" t="s">
        <v>179</v>
      </c>
      <c r="G23" s="22" t="s">
        <v>184</v>
      </c>
      <c r="H23" s="20" t="s">
        <v>173</v>
      </c>
      <c r="I23" s="60" t="s">
        <v>184</v>
      </c>
      <c r="J23" s="20" t="s">
        <v>173</v>
      </c>
      <c r="K23" s="60" t="s">
        <v>184</v>
      </c>
      <c r="L23" s="20" t="s">
        <v>173</v>
      </c>
      <c r="M23" s="60" t="s">
        <v>184</v>
      </c>
      <c r="N23" s="21"/>
      <c r="O23" s="59"/>
      <c r="P23" s="21"/>
      <c r="Q23" s="59"/>
      <c r="R23" s="28"/>
      <c r="T23" s="168" t="str">
        <f t="shared" si="1"/>
        <v>Szombat</v>
      </c>
    </row>
    <row r="24" spans="1:21">
      <c r="A24" s="73">
        <v>43414</v>
      </c>
      <c r="B24" s="63" t="s">
        <v>157</v>
      </c>
      <c r="C24" s="66" t="s">
        <v>184</v>
      </c>
      <c r="D24" s="63" t="s">
        <v>157</v>
      </c>
      <c r="E24" s="66" t="s">
        <v>184</v>
      </c>
      <c r="F24" s="57" t="s">
        <v>152</v>
      </c>
      <c r="G24" s="67" t="s">
        <v>184</v>
      </c>
      <c r="H24" s="57" t="s">
        <v>152</v>
      </c>
      <c r="I24" s="67" t="s">
        <v>184</v>
      </c>
      <c r="J24" s="57" t="s">
        <v>152</v>
      </c>
      <c r="K24" s="67" t="s">
        <v>184</v>
      </c>
      <c r="L24" s="21"/>
      <c r="M24" s="22"/>
      <c r="N24" s="21"/>
      <c r="O24" s="59"/>
      <c r="P24" s="21"/>
      <c r="Q24" s="59"/>
      <c r="R24" s="28"/>
      <c r="T24" s="168" t="str">
        <f t="shared" si="1"/>
        <v>Szombat</v>
      </c>
      <c r="U24" s="267" t="s">
        <v>185</v>
      </c>
    </row>
    <row r="25" spans="1:21">
      <c r="A25" s="74">
        <v>43421</v>
      </c>
      <c r="B25" s="170" t="s">
        <v>169</v>
      </c>
      <c r="C25" s="194" t="s">
        <v>184</v>
      </c>
      <c r="D25" s="170" t="s">
        <v>169</v>
      </c>
      <c r="E25" s="194" t="s">
        <v>184</v>
      </c>
      <c r="F25" s="57" t="s">
        <v>152</v>
      </c>
      <c r="G25" s="67" t="s">
        <v>184</v>
      </c>
      <c r="H25" s="57" t="s">
        <v>152</v>
      </c>
      <c r="I25" s="67" t="s">
        <v>184</v>
      </c>
      <c r="J25" s="57" t="s">
        <v>152</v>
      </c>
      <c r="K25" s="67" t="s">
        <v>184</v>
      </c>
      <c r="L25" s="21"/>
      <c r="M25" s="22"/>
      <c r="N25" s="21"/>
      <c r="O25" s="59"/>
      <c r="P25" s="21"/>
      <c r="Q25" s="59"/>
      <c r="R25" s="28"/>
      <c r="T25" s="168" t="str">
        <f t="shared" si="1"/>
        <v>Szombat</v>
      </c>
    </row>
    <row r="26" spans="1:21">
      <c r="A26" s="74">
        <v>43428</v>
      </c>
      <c r="B26" s="170" t="s">
        <v>169</v>
      </c>
      <c r="C26" s="194" t="s">
        <v>184</v>
      </c>
      <c r="D26" s="21" t="s">
        <v>179</v>
      </c>
      <c r="E26" s="22" t="s">
        <v>184</v>
      </c>
      <c r="F26" s="195" t="s">
        <v>163</v>
      </c>
      <c r="G26" s="196" t="s">
        <v>147</v>
      </c>
      <c r="H26" s="195" t="s">
        <v>163</v>
      </c>
      <c r="I26" s="196" t="s">
        <v>147</v>
      </c>
      <c r="J26" s="195" t="s">
        <v>163</v>
      </c>
      <c r="K26" s="196" t="s">
        <v>147</v>
      </c>
      <c r="L26" s="21"/>
      <c r="M26" s="22"/>
      <c r="N26" s="21"/>
      <c r="O26" s="59"/>
      <c r="P26" s="21"/>
      <c r="Q26" s="59"/>
      <c r="R26" s="28"/>
      <c r="T26" s="168" t="str">
        <f t="shared" si="1"/>
        <v>Szombat</v>
      </c>
    </row>
    <row r="27" spans="1:21">
      <c r="A27" s="73">
        <v>43442</v>
      </c>
      <c r="B27" s="170" t="s">
        <v>169</v>
      </c>
      <c r="C27" s="194" t="s">
        <v>184</v>
      </c>
      <c r="D27" s="170" t="s">
        <v>169</v>
      </c>
      <c r="E27" s="285" t="s">
        <v>186</v>
      </c>
      <c r="F27" s="170" t="s">
        <v>169</v>
      </c>
      <c r="G27" s="285" t="s">
        <v>186</v>
      </c>
      <c r="H27" s="20" t="s">
        <v>173</v>
      </c>
      <c r="I27" s="60" t="s">
        <v>184</v>
      </c>
      <c r="J27" s="20" t="s">
        <v>173</v>
      </c>
      <c r="K27" s="60" t="s">
        <v>184</v>
      </c>
      <c r="L27" s="21"/>
      <c r="M27" s="22"/>
      <c r="N27" s="21"/>
      <c r="O27" s="59"/>
      <c r="P27" s="21"/>
      <c r="Q27" s="59"/>
      <c r="R27" s="28"/>
      <c r="T27" s="168" t="str">
        <f t="shared" si="1"/>
        <v>Szombat</v>
      </c>
    </row>
    <row r="28" spans="1:21">
      <c r="A28" s="32"/>
      <c r="R28" s="28"/>
    </row>
    <row r="29" spans="1:21" s="13" customFormat="1">
      <c r="A29" s="344" t="s">
        <v>67</v>
      </c>
      <c r="B29" s="345"/>
      <c r="C29" s="345"/>
      <c r="D29" s="345"/>
      <c r="E29" s="345"/>
      <c r="F29" s="345"/>
      <c r="G29" s="345"/>
      <c r="H29" s="345"/>
      <c r="I29" s="345"/>
      <c r="J29" s="12"/>
      <c r="K29" s="12" t="s">
        <v>68</v>
      </c>
      <c r="R29" s="39"/>
    </row>
    <row r="30" spans="1:21">
      <c r="A30" s="30" t="s">
        <v>69</v>
      </c>
      <c r="B30" s="1"/>
      <c r="C30" s="1"/>
      <c r="D30" s="4"/>
      <c r="E30" s="4"/>
      <c r="F30" s="4"/>
      <c r="G30" s="4"/>
      <c r="H30" s="4"/>
      <c r="I30" s="4"/>
      <c r="J30" s="4"/>
      <c r="K30" s="4"/>
      <c r="R30" s="28"/>
    </row>
    <row r="31" spans="1:21">
      <c r="A31" s="30" t="s">
        <v>107</v>
      </c>
      <c r="B31" s="1"/>
      <c r="C31" s="1"/>
      <c r="D31" s="4"/>
      <c r="E31" s="4"/>
      <c r="F31" s="4"/>
      <c r="G31" s="4"/>
      <c r="H31" s="4"/>
      <c r="I31" s="4"/>
      <c r="J31" s="4"/>
      <c r="K31" s="4"/>
      <c r="R31" s="28"/>
    </row>
    <row r="32" spans="1:21" ht="15.75" thickBot="1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4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2:H12"/>
    <mergeCell ref="I12:K12"/>
    <mergeCell ref="M12:N12"/>
    <mergeCell ref="O12:P12"/>
    <mergeCell ref="D10:H10"/>
    <mergeCell ref="I10:K10"/>
    <mergeCell ref="M10:N10"/>
    <mergeCell ref="O10:P10"/>
    <mergeCell ref="D11:H11"/>
    <mergeCell ref="I11:K11"/>
    <mergeCell ref="M11:N11"/>
    <mergeCell ref="O11:P11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D13:H13"/>
    <mergeCell ref="I13:K13"/>
    <mergeCell ref="M13:N13"/>
    <mergeCell ref="O13:P13"/>
    <mergeCell ref="P18:Q18"/>
  </mergeCells>
  <conditionalFormatting sqref="Q8">
    <cfRule type="expression" dxfId="9" priority="6">
      <formula>$B$8/2</formula>
    </cfRule>
  </conditionalFormatting>
  <conditionalFormatting sqref="Q9:Q13">
    <cfRule type="expression" dxfId="8" priority="5">
      <formula>$B$8/2</formula>
    </cfRule>
  </conditionalFormatting>
  <conditionalFormatting sqref="T8 T12:T13">
    <cfRule type="cellIs" dxfId="7" priority="4" operator="equal">
      <formula>$B8/2</formula>
    </cfRule>
  </conditionalFormatting>
  <conditionalFormatting sqref="T9:T11">
    <cfRule type="cellIs" dxfId="6" priority="3" operator="equal">
      <formula>$B9/2</formula>
    </cfRule>
  </conditionalFormatting>
  <pageMargins left="0.25" right="0.25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D916"/>
  <sheetViews>
    <sheetView zoomScaleNormal="100" workbookViewId="0">
      <selection activeCell="D3" sqref="D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7.7109375" style="3" customWidth="1"/>
    <col min="16" max="16" width="7.28515625" style="3" customWidth="1"/>
    <col min="17" max="17" width="7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3" t="s">
        <v>0</v>
      </c>
      <c r="B1" s="24"/>
      <c r="C1" s="360" t="s">
        <v>187</v>
      </c>
      <c r="D1" s="360"/>
      <c r="E1" s="360"/>
      <c r="F1" s="360"/>
      <c r="G1" s="360"/>
      <c r="H1" s="360"/>
      <c r="I1" s="360"/>
      <c r="J1" s="360"/>
      <c r="K1" s="360"/>
      <c r="L1" s="326" t="s">
        <v>2</v>
      </c>
      <c r="M1" s="326"/>
      <c r="N1" s="25" t="s">
        <v>3</v>
      </c>
      <c r="O1" s="26"/>
      <c r="P1" s="26"/>
      <c r="Q1" s="26"/>
      <c r="R1" s="27"/>
    </row>
    <row r="2" spans="1:16384">
      <c r="A2" s="353">
        <v>43327</v>
      </c>
      <c r="B2" s="354"/>
      <c r="C2" s="336" t="s">
        <v>4</v>
      </c>
      <c r="D2" s="336"/>
      <c r="E2" s="336"/>
      <c r="F2" s="336"/>
      <c r="G2" s="336"/>
      <c r="H2" s="336"/>
      <c r="I2" s="336"/>
      <c r="J2" s="336"/>
      <c r="K2" s="336"/>
      <c r="L2" s="336" t="s">
        <v>5</v>
      </c>
      <c r="M2" s="336"/>
      <c r="N2" s="2" t="s">
        <v>6</v>
      </c>
      <c r="R2" s="28"/>
    </row>
    <row r="3" spans="1:16384">
      <c r="A3" s="163" t="s">
        <v>7</v>
      </c>
      <c r="B3" s="164" t="s">
        <v>117</v>
      </c>
      <c r="C3"/>
      <c r="D3" s="165"/>
      <c r="E3" s="322"/>
      <c r="F3" s="322"/>
      <c r="G3" s="322"/>
      <c r="H3" s="322"/>
      <c r="I3" s="322"/>
      <c r="J3" s="322"/>
      <c r="K3" s="322"/>
      <c r="L3" s="322"/>
      <c r="M3" s="322"/>
      <c r="N3" s="2" t="s">
        <v>9</v>
      </c>
      <c r="R3" s="28"/>
    </row>
    <row r="4" spans="1:16384" ht="7.5" customHeight="1">
      <c r="A4" s="29"/>
      <c r="B4" s="4"/>
      <c r="C4" s="4"/>
      <c r="D4" s="4"/>
      <c r="E4" s="4"/>
      <c r="F4" s="4"/>
      <c r="G4" s="4"/>
      <c r="H4" s="5"/>
      <c r="I4" s="4"/>
      <c r="J4" s="4"/>
      <c r="K4" s="4"/>
      <c r="R4" s="28"/>
    </row>
    <row r="5" spans="1:16384" ht="6.75" customHeight="1">
      <c r="A5" s="30"/>
      <c r="B5" s="31"/>
      <c r="C5" s="4"/>
      <c r="D5" s="1"/>
      <c r="E5" s="31"/>
      <c r="F5" s="4"/>
      <c r="G5" s="1"/>
      <c r="H5" s="5"/>
      <c r="I5" s="4"/>
      <c r="J5" s="31"/>
      <c r="K5" s="4"/>
      <c r="R5" s="28"/>
    </row>
    <row r="6" spans="1:16384" ht="8.25" customHeight="1">
      <c r="A6" s="32"/>
      <c r="R6" s="28"/>
    </row>
    <row r="7" spans="1:16384">
      <c r="A7" s="33" t="s">
        <v>10</v>
      </c>
      <c r="B7" s="321" t="s">
        <v>11</v>
      </c>
      <c r="C7" s="321" t="s">
        <v>12</v>
      </c>
      <c r="D7" s="333" t="s">
        <v>13</v>
      </c>
      <c r="E7" s="334"/>
      <c r="F7" s="334"/>
      <c r="G7" s="334"/>
      <c r="H7" s="355"/>
      <c r="I7" s="327" t="s">
        <v>14</v>
      </c>
      <c r="J7" s="327"/>
      <c r="K7" s="327"/>
      <c r="L7" s="19" t="s">
        <v>15</v>
      </c>
      <c r="M7" s="335" t="s">
        <v>16</v>
      </c>
      <c r="N7" s="335"/>
      <c r="O7" s="331" t="s">
        <v>17</v>
      </c>
      <c r="P7" s="332"/>
      <c r="Q7" s="46"/>
      <c r="R7" s="28"/>
      <c r="T7" s="46" t="s">
        <v>18</v>
      </c>
      <c r="U7" s="53"/>
      <c r="V7" s="50"/>
    </row>
    <row r="8" spans="1:16384" ht="15" customHeight="1">
      <c r="A8" s="274" t="s">
        <v>188</v>
      </c>
      <c r="B8" s="198">
        <v>18</v>
      </c>
      <c r="C8" s="198">
        <v>6</v>
      </c>
      <c r="D8" s="337" t="s">
        <v>189</v>
      </c>
      <c r="E8" s="338"/>
      <c r="F8" s="338"/>
      <c r="G8" s="338"/>
      <c r="H8" s="339"/>
      <c r="I8" s="346" t="s">
        <v>101</v>
      </c>
      <c r="J8" s="347"/>
      <c r="K8" s="348"/>
      <c r="L8" s="199">
        <v>100</v>
      </c>
      <c r="M8" s="367" t="s">
        <v>190</v>
      </c>
      <c r="N8" s="367"/>
      <c r="O8" s="331" t="s">
        <v>191</v>
      </c>
      <c r="P8" s="332"/>
      <c r="Q8" s="47"/>
      <c r="R8" s="28"/>
      <c r="T8" s="47">
        <f t="shared" ref="T8:T13" si="0">COUNTIF($B$18:$Q$26,A8)</f>
        <v>9</v>
      </c>
      <c r="U8" s="262"/>
      <c r="V8" s="50"/>
    </row>
    <row r="9" spans="1:16384" ht="15" customHeight="1">
      <c r="A9" s="275" t="s">
        <v>192</v>
      </c>
      <c r="B9" s="198">
        <v>18</v>
      </c>
      <c r="C9" s="198">
        <v>6</v>
      </c>
      <c r="D9" s="337" t="s">
        <v>193</v>
      </c>
      <c r="E9" s="338"/>
      <c r="F9" s="338"/>
      <c r="G9" s="338"/>
      <c r="H9" s="339"/>
      <c r="I9" s="340" t="s">
        <v>194</v>
      </c>
      <c r="J9" s="340"/>
      <c r="K9" s="340"/>
      <c r="L9" s="200">
        <v>100</v>
      </c>
      <c r="M9" s="367" t="s">
        <v>195</v>
      </c>
      <c r="N9" s="367"/>
      <c r="O9" s="331" t="s">
        <v>196</v>
      </c>
      <c r="P9" s="332"/>
      <c r="Q9" s="47"/>
      <c r="R9" s="28"/>
      <c r="T9" s="47">
        <f t="shared" si="0"/>
        <v>9</v>
      </c>
      <c r="U9" s="53"/>
      <c r="V9" s="50"/>
    </row>
    <row r="10" spans="1:16384" ht="15" customHeight="1">
      <c r="A10" s="276" t="s">
        <v>197</v>
      </c>
      <c r="B10" s="198">
        <v>18</v>
      </c>
      <c r="C10" s="198">
        <v>6</v>
      </c>
      <c r="D10" s="337" t="s">
        <v>198</v>
      </c>
      <c r="E10" s="338"/>
      <c r="F10" s="338"/>
      <c r="G10" s="338"/>
      <c r="H10" s="339"/>
      <c r="I10" s="346" t="s">
        <v>199</v>
      </c>
      <c r="J10" s="347"/>
      <c r="K10" s="348"/>
      <c r="L10" s="200">
        <v>100</v>
      </c>
      <c r="M10" s="367" t="s">
        <v>200</v>
      </c>
      <c r="N10" s="367"/>
      <c r="O10" s="331" t="s">
        <v>201</v>
      </c>
      <c r="P10" s="332"/>
      <c r="Q10" s="47"/>
      <c r="R10" s="28"/>
      <c r="T10" s="47">
        <f t="shared" si="0"/>
        <v>9</v>
      </c>
      <c r="U10" s="53"/>
      <c r="V10" s="50"/>
    </row>
    <row r="11" spans="1:16384" ht="15" customHeight="1">
      <c r="A11" s="277" t="s">
        <v>202</v>
      </c>
      <c r="B11" s="198">
        <v>18</v>
      </c>
      <c r="C11" s="198">
        <v>6</v>
      </c>
      <c r="D11" s="337" t="s">
        <v>203</v>
      </c>
      <c r="E11" s="338"/>
      <c r="F11" s="338"/>
      <c r="G11" s="338"/>
      <c r="H11" s="339"/>
      <c r="I11" s="346" t="s">
        <v>204</v>
      </c>
      <c r="J11" s="347"/>
      <c r="K11" s="348"/>
      <c r="L11" s="201">
        <v>100</v>
      </c>
      <c r="M11" s="367" t="s">
        <v>205</v>
      </c>
      <c r="N11" s="367"/>
      <c r="O11" s="331" t="s">
        <v>206</v>
      </c>
      <c r="P11" s="332"/>
      <c r="Q11" s="47"/>
      <c r="R11" s="28"/>
      <c r="T11" s="47">
        <f t="shared" si="0"/>
        <v>9</v>
      </c>
      <c r="U11" s="53"/>
      <c r="V11" s="50"/>
    </row>
    <row r="12" spans="1:16384" ht="15" customHeight="1">
      <c r="A12" s="197" t="s">
        <v>173</v>
      </c>
      <c r="B12" s="198">
        <v>10</v>
      </c>
      <c r="C12" s="198">
        <v>3</v>
      </c>
      <c r="D12" s="337" t="s">
        <v>174</v>
      </c>
      <c r="E12" s="338"/>
      <c r="F12" s="338"/>
      <c r="G12" s="338"/>
      <c r="H12" s="339"/>
      <c r="I12" s="340" t="s">
        <v>175</v>
      </c>
      <c r="J12" s="340"/>
      <c r="K12" s="340"/>
      <c r="L12" s="201">
        <v>100</v>
      </c>
      <c r="M12" s="362" t="s">
        <v>176</v>
      </c>
      <c r="N12" s="363"/>
      <c r="O12" s="331" t="s">
        <v>177</v>
      </c>
      <c r="P12" s="332"/>
      <c r="Q12" s="47"/>
      <c r="R12" s="28"/>
      <c r="T12" s="47">
        <f t="shared" si="0"/>
        <v>5</v>
      </c>
      <c r="U12" s="262" t="s">
        <v>178</v>
      </c>
      <c r="V12" s="50"/>
    </row>
    <row r="13" spans="1:16384">
      <c r="A13" s="273" t="s">
        <v>207</v>
      </c>
      <c r="B13" s="198">
        <v>10</v>
      </c>
      <c r="C13" s="198">
        <v>3</v>
      </c>
      <c r="D13" s="337" t="s">
        <v>208</v>
      </c>
      <c r="E13" s="338"/>
      <c r="F13" s="338"/>
      <c r="G13" s="338"/>
      <c r="H13" s="339"/>
      <c r="I13" s="340" t="s">
        <v>209</v>
      </c>
      <c r="J13" s="340"/>
      <c r="K13" s="340"/>
      <c r="L13" s="201">
        <v>100</v>
      </c>
      <c r="M13" s="362" t="s">
        <v>210</v>
      </c>
      <c r="N13" s="363"/>
      <c r="O13" s="331" t="s">
        <v>211</v>
      </c>
      <c r="P13" s="332"/>
      <c r="Q13" s="48"/>
      <c r="R13" s="28"/>
      <c r="T13" s="47">
        <f t="shared" si="0"/>
        <v>5</v>
      </c>
      <c r="U13" s="50"/>
      <c r="V13" s="50"/>
    </row>
    <row r="14" spans="1:16384" ht="17.25" customHeight="1">
      <c r="A14" s="34" t="s">
        <v>53</v>
      </c>
      <c r="B14" s="9">
        <v>92</v>
      </c>
      <c r="C14" s="9">
        <v>30</v>
      </c>
      <c r="D14" s="349" t="s">
        <v>54</v>
      </c>
      <c r="E14" s="350"/>
      <c r="F14" s="350"/>
      <c r="G14" s="350"/>
      <c r="H14" s="351"/>
      <c r="I14" s="352" t="s">
        <v>55</v>
      </c>
      <c r="J14" s="352"/>
      <c r="K14" s="352"/>
      <c r="L14" s="6"/>
      <c r="M14" s="335"/>
      <c r="N14" s="335"/>
      <c r="O14" s="10"/>
      <c r="P14" s="10"/>
      <c r="Q14" s="10"/>
      <c r="R14" s="3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  <c r="XEY14" s="10"/>
      <c r="XEZ14" s="10"/>
      <c r="XFA14" s="10"/>
      <c r="XFB14" s="10"/>
      <c r="XFC14" s="10"/>
      <c r="XFD14" s="10"/>
    </row>
    <row r="15" spans="1:16384" ht="7.5" customHeight="1">
      <c r="A15" s="3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>
      <c r="A16" s="30" t="s">
        <v>56</v>
      </c>
      <c r="B16" s="17"/>
      <c r="C16" s="4"/>
      <c r="D16" s="4"/>
      <c r="E16" s="4"/>
      <c r="F16" s="4"/>
      <c r="G16" s="1"/>
      <c r="H16" s="11"/>
      <c r="R16" s="28"/>
    </row>
    <row r="17" spans="1:20">
      <c r="A17" s="37" t="s">
        <v>57</v>
      </c>
      <c r="B17" s="333" t="s">
        <v>58</v>
      </c>
      <c r="C17" s="355"/>
      <c r="D17" s="333" t="s">
        <v>59</v>
      </c>
      <c r="E17" s="355"/>
      <c r="F17" s="333" t="s">
        <v>60</v>
      </c>
      <c r="G17" s="355"/>
      <c r="H17" s="333" t="s">
        <v>61</v>
      </c>
      <c r="I17" s="355"/>
      <c r="J17" s="333" t="s">
        <v>62</v>
      </c>
      <c r="K17" s="334"/>
      <c r="L17" s="327" t="s">
        <v>63</v>
      </c>
      <c r="M17" s="333"/>
      <c r="N17" s="327"/>
      <c r="O17" s="333"/>
      <c r="P17" s="330" t="s">
        <v>63</v>
      </c>
      <c r="Q17" s="330"/>
      <c r="R17" s="28"/>
    </row>
    <row r="18" spans="1:20">
      <c r="A18" s="72">
        <v>43351</v>
      </c>
      <c r="B18" s="202" t="s">
        <v>188</v>
      </c>
      <c r="C18" s="66" t="s">
        <v>212</v>
      </c>
      <c r="D18" s="202" t="s">
        <v>188</v>
      </c>
      <c r="E18" s="66" t="s">
        <v>212</v>
      </c>
      <c r="F18" s="57" t="s">
        <v>192</v>
      </c>
      <c r="G18" s="58" t="s">
        <v>212</v>
      </c>
      <c r="H18" s="203" t="s">
        <v>197</v>
      </c>
      <c r="I18" s="204" t="s">
        <v>212</v>
      </c>
      <c r="J18" s="203" t="s">
        <v>197</v>
      </c>
      <c r="K18" s="204" t="s">
        <v>212</v>
      </c>
      <c r="L18" s="21"/>
      <c r="M18" s="22"/>
      <c r="N18" s="21"/>
      <c r="O18" s="59"/>
      <c r="P18" s="21"/>
      <c r="Q18" s="59"/>
      <c r="R18" s="28"/>
      <c r="T18" s="168" t="str">
        <f>IF(WEEKDAY(A18,2)=6,"Szombat","Hiba")</f>
        <v>Szombat</v>
      </c>
    </row>
    <row r="19" spans="1:20">
      <c r="A19" s="72">
        <v>43358</v>
      </c>
      <c r="B19" s="205" t="s">
        <v>202</v>
      </c>
      <c r="C19" s="206" t="s">
        <v>212</v>
      </c>
      <c r="D19" s="205" t="s">
        <v>202</v>
      </c>
      <c r="E19" s="206" t="s">
        <v>212</v>
      </c>
      <c r="F19" s="205" t="s">
        <v>202</v>
      </c>
      <c r="G19" s="206" t="s">
        <v>212</v>
      </c>
      <c r="H19" s="57" t="s">
        <v>192</v>
      </c>
      <c r="I19" s="58" t="s">
        <v>212</v>
      </c>
      <c r="J19" s="203" t="s">
        <v>197</v>
      </c>
      <c r="K19" s="204" t="s">
        <v>212</v>
      </c>
      <c r="L19" s="21"/>
      <c r="M19" s="22"/>
      <c r="N19" s="21"/>
      <c r="O19" s="59"/>
      <c r="P19" s="21"/>
      <c r="Q19" s="59"/>
      <c r="R19" s="28"/>
      <c r="T19" s="168" t="str">
        <f t="shared" ref="T19:T26" si="1">IF(WEEKDAY(A19,2)=6,"Szombat","Hiba")</f>
        <v>Szombat</v>
      </c>
    </row>
    <row r="20" spans="1:20">
      <c r="A20" s="73">
        <v>43365</v>
      </c>
      <c r="B20" s="202" t="s">
        <v>188</v>
      </c>
      <c r="C20" s="66" t="s">
        <v>212</v>
      </c>
      <c r="D20" s="202" t="s">
        <v>188</v>
      </c>
      <c r="E20" s="66" t="s">
        <v>212</v>
      </c>
      <c r="F20" s="202" t="s">
        <v>188</v>
      </c>
      <c r="G20" s="66" t="s">
        <v>212</v>
      </c>
      <c r="H20" s="203" t="s">
        <v>197</v>
      </c>
      <c r="I20" s="204" t="s">
        <v>212</v>
      </c>
      <c r="J20" s="203" t="s">
        <v>197</v>
      </c>
      <c r="K20" s="204" t="s">
        <v>212</v>
      </c>
      <c r="L20" s="21"/>
      <c r="M20" s="22"/>
      <c r="N20" s="21"/>
      <c r="O20" s="59"/>
      <c r="P20" s="21"/>
      <c r="Q20" s="59"/>
      <c r="R20" s="38"/>
      <c r="T20" s="168" t="str">
        <f t="shared" si="1"/>
        <v>Szombat</v>
      </c>
    </row>
    <row r="21" spans="1:20">
      <c r="A21" s="73">
        <v>43379</v>
      </c>
      <c r="B21" s="205" t="s">
        <v>202</v>
      </c>
      <c r="C21" s="206" t="s">
        <v>212</v>
      </c>
      <c r="D21" s="205" t="s">
        <v>202</v>
      </c>
      <c r="E21" s="206" t="s">
        <v>212</v>
      </c>
      <c r="F21" s="57" t="s">
        <v>192</v>
      </c>
      <c r="G21" s="58" t="s">
        <v>212</v>
      </c>
      <c r="H21" s="57" t="s">
        <v>192</v>
      </c>
      <c r="I21" s="58" t="s">
        <v>212</v>
      </c>
      <c r="J21" s="57" t="s">
        <v>192</v>
      </c>
      <c r="K21" s="58" t="s">
        <v>212</v>
      </c>
      <c r="N21" s="21"/>
      <c r="O21" s="59"/>
      <c r="P21" s="21"/>
      <c r="Q21" s="59"/>
      <c r="R21" s="38"/>
      <c r="T21" s="168" t="str">
        <f t="shared" si="1"/>
        <v>Szombat</v>
      </c>
    </row>
    <row r="22" spans="1:20">
      <c r="A22" s="73">
        <v>43393</v>
      </c>
      <c r="B22" s="202" t="s">
        <v>188</v>
      </c>
      <c r="C22" s="66" t="s">
        <v>212</v>
      </c>
      <c r="D22" s="202" t="s">
        <v>188</v>
      </c>
      <c r="E22" s="66" t="s">
        <v>212</v>
      </c>
      <c r="F22" s="57" t="s">
        <v>192</v>
      </c>
      <c r="G22" s="58" t="s">
        <v>212</v>
      </c>
      <c r="H22" s="20" t="s">
        <v>173</v>
      </c>
      <c r="I22" s="60" t="s">
        <v>184</v>
      </c>
      <c r="J22" s="20" t="s">
        <v>173</v>
      </c>
      <c r="K22" s="60" t="s">
        <v>184</v>
      </c>
      <c r="L22" s="20" t="s">
        <v>173</v>
      </c>
      <c r="M22" s="60" t="s">
        <v>184</v>
      </c>
      <c r="N22" s="21"/>
      <c r="O22" s="59"/>
      <c r="P22" s="21"/>
      <c r="Q22" s="59"/>
      <c r="R22" s="28"/>
      <c r="T22" s="168" t="str">
        <f t="shared" si="1"/>
        <v>Szombat</v>
      </c>
    </row>
    <row r="23" spans="1:20">
      <c r="A23" s="73">
        <v>43414</v>
      </c>
      <c r="B23" s="205" t="s">
        <v>202</v>
      </c>
      <c r="C23" s="206" t="s">
        <v>212</v>
      </c>
      <c r="D23" s="205" t="s">
        <v>202</v>
      </c>
      <c r="E23" s="206" t="s">
        <v>212</v>
      </c>
      <c r="F23" s="21" t="s">
        <v>207</v>
      </c>
      <c r="G23" s="22" t="s">
        <v>212</v>
      </c>
      <c r="H23" s="21" t="s">
        <v>207</v>
      </c>
      <c r="I23" s="22" t="s">
        <v>212</v>
      </c>
      <c r="J23" s="21" t="s">
        <v>207</v>
      </c>
      <c r="K23" s="22" t="s">
        <v>212</v>
      </c>
      <c r="L23" s="21"/>
      <c r="M23" s="22"/>
      <c r="N23" s="21"/>
      <c r="O23" s="59"/>
      <c r="P23" s="21"/>
      <c r="Q23" s="59"/>
      <c r="R23" s="28"/>
      <c r="T23" s="168" t="str">
        <f t="shared" si="1"/>
        <v>Szombat</v>
      </c>
    </row>
    <row r="24" spans="1:20">
      <c r="A24" s="74">
        <v>43421</v>
      </c>
      <c r="B24" s="202" t="s">
        <v>188</v>
      </c>
      <c r="C24" s="66" t="s">
        <v>212</v>
      </c>
      <c r="D24" s="202" t="s">
        <v>188</v>
      </c>
      <c r="E24" s="66" t="s">
        <v>212</v>
      </c>
      <c r="F24" s="205" t="s">
        <v>202</v>
      </c>
      <c r="G24" s="206" t="s">
        <v>212</v>
      </c>
      <c r="H24" s="203" t="s">
        <v>197</v>
      </c>
      <c r="I24" s="204" t="s">
        <v>212</v>
      </c>
      <c r="J24" s="203" t="s">
        <v>197</v>
      </c>
      <c r="K24" s="204" t="s">
        <v>212</v>
      </c>
      <c r="L24" s="21"/>
      <c r="M24" s="59"/>
      <c r="N24" s="21"/>
      <c r="O24" s="59"/>
      <c r="P24" s="21"/>
      <c r="Q24" s="59"/>
      <c r="R24" s="28"/>
      <c r="T24" s="168" t="str">
        <f t="shared" si="1"/>
        <v>Szombat</v>
      </c>
    </row>
    <row r="25" spans="1:20">
      <c r="A25" s="74">
        <v>43428</v>
      </c>
      <c r="B25" s="205" t="s">
        <v>202</v>
      </c>
      <c r="C25" s="206" t="s">
        <v>212</v>
      </c>
      <c r="D25" s="21" t="s">
        <v>207</v>
      </c>
      <c r="E25" s="22" t="s">
        <v>212</v>
      </c>
      <c r="F25" s="21" t="s">
        <v>207</v>
      </c>
      <c r="G25" s="22" t="s">
        <v>212</v>
      </c>
      <c r="H25" s="203" t="s">
        <v>197</v>
      </c>
      <c r="I25" s="204" t="s">
        <v>212</v>
      </c>
      <c r="J25" s="203" t="s">
        <v>197</v>
      </c>
      <c r="K25" s="204" t="s">
        <v>212</v>
      </c>
      <c r="L25" s="21"/>
      <c r="M25" s="22"/>
      <c r="N25" s="21"/>
      <c r="O25" s="59"/>
      <c r="P25" s="21"/>
      <c r="Q25" s="59"/>
      <c r="R25" s="28"/>
      <c r="T25" s="168" t="str">
        <f t="shared" si="1"/>
        <v>Szombat</v>
      </c>
    </row>
    <row r="26" spans="1:20">
      <c r="A26" s="73">
        <v>43442</v>
      </c>
      <c r="B26" s="57" t="s">
        <v>192</v>
      </c>
      <c r="C26" s="58" t="s">
        <v>212</v>
      </c>
      <c r="D26" s="57" t="s">
        <v>192</v>
      </c>
      <c r="E26" s="58" t="s">
        <v>212</v>
      </c>
      <c r="F26" s="57" t="s">
        <v>192</v>
      </c>
      <c r="G26" s="58" t="s">
        <v>212</v>
      </c>
      <c r="H26" s="20" t="s">
        <v>173</v>
      </c>
      <c r="I26" s="60" t="s">
        <v>184</v>
      </c>
      <c r="J26" s="20" t="s">
        <v>173</v>
      </c>
      <c r="K26" s="60" t="s">
        <v>184</v>
      </c>
      <c r="L26" s="21"/>
      <c r="M26" s="22"/>
      <c r="N26" s="21"/>
      <c r="O26" s="59"/>
      <c r="P26" s="21"/>
      <c r="Q26" s="59"/>
      <c r="R26" s="28"/>
      <c r="T26" s="168" t="str">
        <f t="shared" si="1"/>
        <v>Szombat</v>
      </c>
    </row>
    <row r="27" spans="1:20">
      <c r="A27" s="32"/>
      <c r="R27" s="28"/>
    </row>
    <row r="28" spans="1:20" s="13" customFormat="1">
      <c r="A28" s="344" t="s">
        <v>67</v>
      </c>
      <c r="B28" s="345"/>
      <c r="C28" s="345"/>
      <c r="D28" s="345"/>
      <c r="E28" s="345"/>
      <c r="F28" s="345"/>
      <c r="G28" s="345"/>
      <c r="H28" s="345"/>
      <c r="I28" s="345"/>
      <c r="J28" s="12"/>
      <c r="K28" s="12" t="s">
        <v>68</v>
      </c>
      <c r="R28" s="39"/>
    </row>
    <row r="29" spans="1:20">
      <c r="A29" s="30" t="s">
        <v>69</v>
      </c>
      <c r="B29" s="1"/>
      <c r="C29" s="1"/>
      <c r="D29" s="4"/>
      <c r="E29" s="4"/>
      <c r="F29" s="4"/>
      <c r="G29" s="4"/>
      <c r="H29" s="4"/>
      <c r="I29" s="4"/>
      <c r="J29" s="4"/>
      <c r="K29" s="4"/>
      <c r="R29" s="28"/>
    </row>
    <row r="30" spans="1:20">
      <c r="A30" s="30" t="s">
        <v>107</v>
      </c>
      <c r="B30" s="1"/>
      <c r="C30" s="1"/>
      <c r="D30" s="4"/>
      <c r="E30" s="4"/>
      <c r="F30" s="4"/>
      <c r="G30" s="4"/>
      <c r="H30" s="4"/>
      <c r="I30" s="4"/>
      <c r="J30" s="4"/>
      <c r="K30" s="4"/>
      <c r="R30" s="28"/>
    </row>
    <row r="31" spans="1:20" ht="15.75" thickBot="1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43"/>
      <c r="O31" s="43"/>
      <c r="P31" s="43"/>
      <c r="Q31" s="43"/>
      <c r="R31" s="44"/>
    </row>
    <row r="916" spans="9:9">
      <c r="I916" t="s">
        <v>213</v>
      </c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2:H12"/>
    <mergeCell ref="I12:K12"/>
    <mergeCell ref="M12:N12"/>
    <mergeCell ref="O12:P12"/>
    <mergeCell ref="D10:H10"/>
    <mergeCell ref="I10:K10"/>
    <mergeCell ref="M10:N10"/>
    <mergeCell ref="O10:P10"/>
    <mergeCell ref="D11:H11"/>
    <mergeCell ref="I11:K11"/>
    <mergeCell ref="M11:N11"/>
    <mergeCell ref="O11:P11"/>
    <mergeCell ref="P17:Q17"/>
    <mergeCell ref="A28:I28"/>
    <mergeCell ref="D13:H13"/>
    <mergeCell ref="I13:K13"/>
    <mergeCell ref="M13:N13"/>
    <mergeCell ref="B17:C17"/>
    <mergeCell ref="D17:E17"/>
    <mergeCell ref="F17:G17"/>
    <mergeCell ref="H17:I17"/>
    <mergeCell ref="J17:K17"/>
    <mergeCell ref="L17:M17"/>
    <mergeCell ref="N17:O17"/>
    <mergeCell ref="O13:P13"/>
    <mergeCell ref="D14:H14"/>
    <mergeCell ref="I14:K14"/>
    <mergeCell ref="M14:N14"/>
  </mergeCells>
  <conditionalFormatting sqref="Q8">
    <cfRule type="expression" dxfId="5" priority="6">
      <formula>$B$8/2</formula>
    </cfRule>
  </conditionalFormatting>
  <conditionalFormatting sqref="Q9:Q11">
    <cfRule type="expression" dxfId="4" priority="5">
      <formula>$B$8/2</formula>
    </cfRule>
  </conditionalFormatting>
  <conditionalFormatting sqref="T8">
    <cfRule type="cellIs" dxfId="3" priority="4" operator="equal">
      <formula>$B8/2</formula>
    </cfRule>
  </conditionalFormatting>
  <conditionalFormatting sqref="T9:T11">
    <cfRule type="cellIs" dxfId="2" priority="3" operator="equal">
      <formula>$B9/2</formula>
    </cfRule>
  </conditionalFormatting>
  <conditionalFormatting sqref="Q12">
    <cfRule type="expression" dxfId="1" priority="2">
      <formula>$B$8/2</formula>
    </cfRule>
  </conditionalFormatting>
  <conditionalFormatting sqref="T12:T13">
    <cfRule type="cellIs" dxfId="0" priority="1" operator="equal">
      <formula>$B12/2</formula>
    </cfRule>
  </conditionalFormatting>
  <pageMargins left="0.25" right="0.25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V32"/>
  <sheetViews>
    <sheetView tabSelected="1" workbookViewId="0">
      <selection activeCell="H24" sqref="H24:V24"/>
    </sheetView>
  </sheetViews>
  <sheetFormatPr defaultColWidth="9.140625" defaultRowHeight="15"/>
  <cols>
    <col min="1" max="1" width="10.42578125" style="69" customWidth="1"/>
    <col min="2" max="2" width="25.140625" style="69" customWidth="1"/>
    <col min="3" max="3" width="34.5703125" style="69" customWidth="1"/>
    <col min="4" max="4" width="11.5703125" style="69" customWidth="1"/>
    <col min="5" max="5" width="3.140625" style="179" customWidth="1"/>
    <col min="6" max="6" width="2" style="69" customWidth="1"/>
    <col min="7" max="8" width="10.140625" style="69" bestFit="1" customWidth="1"/>
    <col min="9" max="9" width="6" style="69" bestFit="1" customWidth="1"/>
    <col min="10" max="10" width="9" style="69" bestFit="1" customWidth="1"/>
    <col min="11" max="11" width="9.28515625" style="69" bestFit="1" customWidth="1"/>
    <col min="12" max="12" width="10.85546875" style="69" customWidth="1"/>
    <col min="13" max="13" width="9.140625" style="69" customWidth="1"/>
    <col min="14" max="14" width="8.42578125" style="69" customWidth="1"/>
    <col min="15" max="15" width="8.42578125" style="69" bestFit="1" customWidth="1"/>
    <col min="16" max="16" width="8.5703125" style="69" customWidth="1"/>
    <col min="17" max="17" width="7.42578125" style="69" customWidth="1"/>
    <col min="18" max="18" width="9.28515625" style="69" bestFit="1" customWidth="1"/>
    <col min="19" max="20" width="8.28515625" style="69" bestFit="1" customWidth="1"/>
    <col min="21" max="21" width="6.28515625" style="69" bestFit="1" customWidth="1"/>
    <col min="22" max="22" width="11.85546875" style="69" customWidth="1"/>
    <col min="23" max="16384" width="9.140625" style="69"/>
  </cols>
  <sheetData>
    <row r="1" spans="1:22">
      <c r="A1" s="68" t="s">
        <v>214</v>
      </c>
      <c r="B1" s="68" t="s">
        <v>215</v>
      </c>
      <c r="C1" s="75" t="s">
        <v>216</v>
      </c>
      <c r="D1" s="68" t="s">
        <v>217</v>
      </c>
      <c r="E1" s="178" t="s">
        <v>218</v>
      </c>
      <c r="G1" s="221" t="s">
        <v>219</v>
      </c>
      <c r="O1" s="391"/>
      <c r="P1" s="391"/>
      <c r="Q1" s="391"/>
      <c r="R1" s="391"/>
    </row>
    <row r="2" spans="1:22">
      <c r="A2" s="368" t="s">
        <v>220</v>
      </c>
      <c r="B2" s="369"/>
      <c r="C2" s="369"/>
      <c r="D2" s="370"/>
      <c r="E2" s="180"/>
      <c r="F2" s="323"/>
      <c r="G2" s="221"/>
      <c r="O2" s="391"/>
      <c r="P2" s="391"/>
      <c r="Q2" s="391"/>
      <c r="R2" s="391"/>
    </row>
    <row r="3" spans="1:22" ht="15.75" thickBot="1">
      <c r="A3" s="181" t="s">
        <v>19</v>
      </c>
      <c r="B3" s="182" t="str">
        <f>VLOOKUP(A3,'I. évfolyam'!A$9:K$15,4,FALSE)</f>
        <v>Gazdaságinformatika</v>
      </c>
      <c r="C3" s="314" t="str">
        <f>VLOOKUP(A3,'I. évfolyam'!A$9:K$15,9,FALSE)</f>
        <v>Hornyák Miklós</v>
      </c>
      <c r="D3" s="183"/>
      <c r="E3" s="180">
        <f t="shared" ref="E3:E8" si="0">COUNTIF($J$6:$V$21,A3)</f>
        <v>4</v>
      </c>
      <c r="G3" s="222" t="s">
        <v>275</v>
      </c>
    </row>
    <row r="4" spans="1:22" ht="15.75" thickBot="1">
      <c r="A4" s="181" t="s">
        <v>24</v>
      </c>
      <c r="B4" s="182" t="str">
        <f>VLOOKUP(A4,'I. évfolyam'!A$9:K$15,4,FALSE)</f>
        <v>Mikroökonómia</v>
      </c>
      <c r="C4" s="314" t="str">
        <f>VLOOKUP(A4,'I. évfolyam'!A$9:K$15,9,FALSE)</f>
        <v>Hausmann Péter</v>
      </c>
      <c r="D4" s="183"/>
      <c r="E4" s="180">
        <f t="shared" si="0"/>
        <v>4</v>
      </c>
      <c r="G4" s="376" t="s">
        <v>221</v>
      </c>
      <c r="H4" s="377"/>
      <c r="I4" s="378"/>
      <c r="J4" s="381" t="s">
        <v>222</v>
      </c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82"/>
    </row>
    <row r="5" spans="1:22" ht="15.75" thickBot="1">
      <c r="A5" s="181" t="s">
        <v>29</v>
      </c>
      <c r="B5" s="182" t="str">
        <f>VLOOKUP(A5,'I. évfolyam'!A$9:K$15,4,FALSE)</f>
        <v>Marketing</v>
      </c>
      <c r="C5" s="314" t="str">
        <f>VLOOKUP(A5,'I. évfolyam'!A$9:K$15,9,FALSE)</f>
        <v>Lányi Beatrix</v>
      </c>
      <c r="D5" s="183"/>
      <c r="E5" s="180">
        <f t="shared" si="0"/>
        <v>4</v>
      </c>
      <c r="G5" s="379"/>
      <c r="H5" s="380"/>
      <c r="I5" s="380"/>
      <c r="J5" s="383" t="s">
        <v>64</v>
      </c>
      <c r="K5" s="384"/>
      <c r="L5" s="384"/>
      <c r="M5" s="384"/>
      <c r="N5" s="384"/>
      <c r="O5" s="385"/>
      <c r="P5" s="386" t="s">
        <v>184</v>
      </c>
      <c r="Q5" s="387"/>
      <c r="R5" s="388" t="s">
        <v>223</v>
      </c>
      <c r="S5" s="389"/>
      <c r="T5" s="390"/>
      <c r="U5" s="225" t="s">
        <v>212</v>
      </c>
      <c r="V5" s="226" t="s">
        <v>186</v>
      </c>
    </row>
    <row r="6" spans="1:22" ht="15" customHeight="1">
      <c r="A6" s="181" t="s">
        <v>34</v>
      </c>
      <c r="B6" s="182" t="str">
        <f>VLOOKUP(A6,'I. évfolyam'!A$9:K$15,4,FALSE)</f>
        <v>Üzleti és közgazdasági alapok</v>
      </c>
      <c r="C6" s="314" t="str">
        <f>VLOOKUP(A6,'I. évfolyam'!A$9:K$15,9,FALSE)</f>
        <v>Hausmann Péter</v>
      </c>
      <c r="D6" s="183"/>
      <c r="E6" s="180">
        <f t="shared" si="0"/>
        <v>4</v>
      </c>
      <c r="G6" s="286">
        <v>43449</v>
      </c>
      <c r="H6" s="233">
        <f>G6</f>
        <v>43449</v>
      </c>
      <c r="I6" s="234" t="s">
        <v>224</v>
      </c>
      <c r="J6" s="235" t="s">
        <v>19</v>
      </c>
      <c r="K6" s="236" t="s">
        <v>43</v>
      </c>
      <c r="L6" s="237" t="s">
        <v>78</v>
      </c>
      <c r="M6" s="238" t="s">
        <v>157</v>
      </c>
      <c r="N6" s="289" t="s">
        <v>169</v>
      </c>
      <c r="O6" s="242"/>
      <c r="P6" s="288"/>
      <c r="Q6" s="242"/>
      <c r="R6" s="253" t="s">
        <v>202</v>
      </c>
      <c r="S6" s="240"/>
      <c r="T6" s="242"/>
      <c r="U6" s="291" t="s">
        <v>225</v>
      </c>
      <c r="V6" s="244" t="s">
        <v>226</v>
      </c>
    </row>
    <row r="7" spans="1:22">
      <c r="A7" s="181" t="s">
        <v>38</v>
      </c>
      <c r="B7" s="182" t="str">
        <f>VLOOKUP(A7,'I. évfolyam'!A$9:K$15,4,FALSE)</f>
        <v>Matematikai alapok</v>
      </c>
      <c r="C7" s="314" t="str">
        <f>VLOOKUP(A7,'I. évfolyam'!A$9:K$15,9,FALSE)</f>
        <v>Komlósi Sándor</v>
      </c>
      <c r="D7" s="183"/>
      <c r="E7" s="180">
        <f t="shared" si="0"/>
        <v>4</v>
      </c>
      <c r="G7" s="287">
        <v>43449</v>
      </c>
      <c r="H7" s="70">
        <f t="shared" ref="H7:H20" si="1">G7</f>
        <v>43449</v>
      </c>
      <c r="I7" s="151" t="s">
        <v>227</v>
      </c>
      <c r="J7" s="224" t="s">
        <v>24</v>
      </c>
      <c r="K7" s="181" t="s">
        <v>34</v>
      </c>
      <c r="L7" s="184" t="s">
        <v>88</v>
      </c>
      <c r="M7" s="193" t="s">
        <v>207</v>
      </c>
      <c r="N7" s="71"/>
      <c r="O7" s="152"/>
      <c r="P7" s="176" t="s">
        <v>163</v>
      </c>
      <c r="Q7" s="152"/>
      <c r="R7" s="306" t="s">
        <v>192</v>
      </c>
      <c r="S7" s="71"/>
      <c r="T7" s="152"/>
      <c r="U7" s="159" t="s">
        <v>225</v>
      </c>
      <c r="V7" s="245" t="s">
        <v>72</v>
      </c>
    </row>
    <row r="8" spans="1:22">
      <c r="A8" s="181" t="s">
        <v>43</v>
      </c>
      <c r="B8" s="182" t="str">
        <f>VLOOKUP(A8,'I. évfolyam'!A$9:K$15,4,FALSE)</f>
        <v>Gazdaságtörténet</v>
      </c>
      <c r="C8" s="314" t="str">
        <f>VLOOKUP(A8,'I. évfolyam'!A$9:K$15,9,FALSE)</f>
        <v>Kaposi Zoltán</v>
      </c>
      <c r="D8" s="183"/>
      <c r="E8" s="180">
        <f t="shared" si="0"/>
        <v>4</v>
      </c>
      <c r="G8" s="158">
        <v>43449</v>
      </c>
      <c r="H8" s="70">
        <f t="shared" si="1"/>
        <v>43449</v>
      </c>
      <c r="I8" s="151" t="s">
        <v>228</v>
      </c>
      <c r="J8" s="224" t="s">
        <v>29</v>
      </c>
      <c r="K8" s="181" t="s">
        <v>38</v>
      </c>
      <c r="L8" s="184" t="s">
        <v>93</v>
      </c>
      <c r="M8" s="188" t="s">
        <v>229</v>
      </c>
      <c r="N8" s="184" t="s">
        <v>99</v>
      </c>
      <c r="O8" s="319" t="s">
        <v>188</v>
      </c>
      <c r="P8" s="176" t="s">
        <v>152</v>
      </c>
      <c r="Q8" s="152"/>
      <c r="R8" s="220" t="s">
        <v>173</v>
      </c>
      <c r="S8" s="71"/>
      <c r="T8" s="152"/>
      <c r="U8" s="159" t="s">
        <v>225</v>
      </c>
      <c r="V8" s="156"/>
    </row>
    <row r="9" spans="1:22" ht="15.75" thickBot="1">
      <c r="A9" s="181" t="s">
        <v>48</v>
      </c>
      <c r="B9" s="182" t="str">
        <f>VLOOKUP(A9,'I. évfolyam'!A$9:K$15,4,FALSE)</f>
        <v>Gazdaságszociológia</v>
      </c>
      <c r="C9" s="314" t="str">
        <f>VLOOKUP(A9,'I. évfolyam'!A$9:K$15,9,FALSE)</f>
        <v>Veszelka Mihály</v>
      </c>
      <c r="D9" s="183"/>
      <c r="E9" s="180">
        <f t="shared" ref="E9" si="2">COUNTIF($J$6:$V$21,A9)</f>
        <v>4</v>
      </c>
      <c r="G9" s="160">
        <v>43468</v>
      </c>
      <c r="H9" s="246">
        <f t="shared" si="1"/>
        <v>43468</v>
      </c>
      <c r="I9" s="161" t="s">
        <v>230</v>
      </c>
      <c r="J9" s="247" t="s">
        <v>38</v>
      </c>
      <c r="K9" s="254" t="s">
        <v>48</v>
      </c>
      <c r="L9" s="248" t="s">
        <v>99</v>
      </c>
      <c r="M9" s="290" t="s">
        <v>188</v>
      </c>
      <c r="N9" s="154"/>
      <c r="O9" s="320"/>
      <c r="P9" s="250" t="s">
        <v>152</v>
      </c>
      <c r="Q9" s="155"/>
      <c r="R9" s="307"/>
      <c r="S9" s="154"/>
      <c r="T9" s="155"/>
      <c r="U9" s="292" t="s">
        <v>225</v>
      </c>
      <c r="V9" s="157"/>
    </row>
    <row r="10" spans="1:22">
      <c r="A10" s="371" t="s">
        <v>231</v>
      </c>
      <c r="B10" s="372"/>
      <c r="C10" s="372"/>
      <c r="D10" s="373"/>
      <c r="E10" s="180"/>
      <c r="G10" s="232">
        <v>43470</v>
      </c>
      <c r="H10" s="233">
        <f t="shared" si="1"/>
        <v>43470</v>
      </c>
      <c r="I10" s="234" t="s">
        <v>224</v>
      </c>
      <c r="J10" s="251" t="s">
        <v>29</v>
      </c>
      <c r="K10" s="294" t="s">
        <v>43</v>
      </c>
      <c r="L10" s="296" t="s">
        <v>207</v>
      </c>
      <c r="M10" s="231"/>
      <c r="N10" s="231"/>
      <c r="O10" s="304"/>
      <c r="P10" s="288"/>
      <c r="Q10" s="230"/>
      <c r="R10" s="308" t="s">
        <v>202</v>
      </c>
      <c r="S10" s="240"/>
      <c r="T10" s="230"/>
      <c r="U10" s="291" t="s">
        <v>225</v>
      </c>
      <c r="V10" s="394" t="s">
        <v>274</v>
      </c>
    </row>
    <row r="11" spans="1:22">
      <c r="A11" s="184" t="s">
        <v>72</v>
      </c>
      <c r="B11" s="185" t="str">
        <f>VLOOKUP(A11,'II. GM'!A$8:K$15,4,FALSE)</f>
        <v>Valószínűségszámítás és statisztika</v>
      </c>
      <c r="C11" s="315" t="str">
        <f>VLOOKUP(A11,'II. GM'!A$8:K$13,9,FALSE)</f>
        <v>Kehl Dániel</v>
      </c>
      <c r="D11" s="186"/>
      <c r="E11" s="180">
        <f t="shared" ref="E11:E30" si="3">COUNTIF($J$6:$V$21,A11)</f>
        <v>4</v>
      </c>
      <c r="G11" s="158">
        <v>43470</v>
      </c>
      <c r="H11" s="70">
        <f t="shared" si="1"/>
        <v>43470</v>
      </c>
      <c r="I11" s="151" t="s">
        <v>227</v>
      </c>
      <c r="J11" s="224" t="s">
        <v>19</v>
      </c>
      <c r="K11" s="181" t="s">
        <v>48</v>
      </c>
      <c r="L11" s="188" t="s">
        <v>229</v>
      </c>
      <c r="M11" s="177" t="s">
        <v>169</v>
      </c>
      <c r="N11" s="184" t="s">
        <v>83</v>
      </c>
      <c r="O11" s="162"/>
      <c r="P11" s="176" t="s">
        <v>163</v>
      </c>
      <c r="Q11" s="152"/>
      <c r="R11" s="306" t="s">
        <v>192</v>
      </c>
      <c r="S11" s="71"/>
      <c r="T11" s="152"/>
      <c r="U11" s="159" t="s">
        <v>225</v>
      </c>
      <c r="V11" s="245" t="s">
        <v>72</v>
      </c>
    </row>
    <row r="12" spans="1:22">
      <c r="A12" s="184" t="s">
        <v>78</v>
      </c>
      <c r="B12" s="185" t="str">
        <f>VLOOKUP(A12,'II. GM'!A$8:K$15,4,FALSE)</f>
        <v>Vezetés - szervezés</v>
      </c>
      <c r="C12" s="315" t="str">
        <f>VLOOKUP(A12,'II. GM'!A$8:K$13,9,FALSE)</f>
        <v>Gyarmatiné Bányai Edit</v>
      </c>
      <c r="D12" s="186"/>
      <c r="E12" s="180">
        <f t="shared" si="3"/>
        <v>2</v>
      </c>
      <c r="G12" s="158">
        <v>43470</v>
      </c>
      <c r="H12" s="70">
        <f t="shared" si="1"/>
        <v>43470</v>
      </c>
      <c r="I12" s="151" t="s">
        <v>228</v>
      </c>
      <c r="J12" s="224" t="s">
        <v>24</v>
      </c>
      <c r="K12" s="184" t="s">
        <v>88</v>
      </c>
      <c r="L12" s="184" t="s">
        <v>93</v>
      </c>
      <c r="M12" s="71"/>
      <c r="N12" s="231"/>
      <c r="O12" s="162"/>
      <c r="P12" s="313"/>
      <c r="Q12" s="152"/>
      <c r="R12" s="220" t="s">
        <v>173</v>
      </c>
      <c r="S12" s="71"/>
      <c r="T12" s="152"/>
      <c r="U12" s="159" t="s">
        <v>225</v>
      </c>
      <c r="V12" s="156"/>
    </row>
    <row r="13" spans="1:22" ht="15.75" thickBot="1">
      <c r="A13" s="184" t="s">
        <v>83</v>
      </c>
      <c r="B13" s="185" t="str">
        <f>VLOOKUP(A13,'II. GM'!A$8:K$15,4,FALSE)</f>
        <v>Vállalati pénzügy</v>
      </c>
      <c r="C13" s="315" t="str">
        <f>VLOOKUP(A13,'II. GM'!A$8:K$13,9,FALSE)</f>
        <v>Fentősné Mohácsi Bernadett</v>
      </c>
      <c r="D13" s="186"/>
      <c r="E13" s="180">
        <f t="shared" si="3"/>
        <v>1</v>
      </c>
      <c r="G13" s="160">
        <v>43475</v>
      </c>
      <c r="H13" s="246">
        <f t="shared" si="1"/>
        <v>43475</v>
      </c>
      <c r="I13" s="161" t="s">
        <v>230</v>
      </c>
      <c r="J13" s="297" t="s">
        <v>24</v>
      </c>
      <c r="K13" s="298" t="s">
        <v>34</v>
      </c>
      <c r="L13" s="299"/>
      <c r="M13" s="299"/>
      <c r="N13" s="299"/>
      <c r="O13" s="305"/>
      <c r="P13" s="153"/>
      <c r="Q13" s="300"/>
      <c r="R13" s="309" t="s">
        <v>192</v>
      </c>
      <c r="S13" s="299"/>
      <c r="T13" s="300"/>
      <c r="U13" s="292" t="s">
        <v>225</v>
      </c>
      <c r="V13" s="393" t="s">
        <v>274</v>
      </c>
    </row>
    <row r="14" spans="1:22">
      <c r="A14" s="184" t="s">
        <v>88</v>
      </c>
      <c r="B14" s="185" t="str">
        <f>VLOOKUP(A14,'II. GM'!A$8:K$15,4,FALSE)</f>
        <v>Környezetgazdaságtan</v>
      </c>
      <c r="C14" s="315" t="str">
        <f>VLOOKUP(A14,'II. GM'!A$8:K$13,9,FALSE)</f>
        <v>Erdős Katalin</v>
      </c>
      <c r="D14" s="187"/>
      <c r="E14" s="180">
        <f t="shared" si="3"/>
        <v>4</v>
      </c>
      <c r="G14" s="232">
        <v>43477</v>
      </c>
      <c r="H14" s="233">
        <f t="shared" si="1"/>
        <v>43477</v>
      </c>
      <c r="I14" s="234" t="s">
        <v>224</v>
      </c>
      <c r="J14" s="235" t="s">
        <v>38</v>
      </c>
      <c r="K14" s="236" t="s">
        <v>34</v>
      </c>
      <c r="L14" s="237" t="s">
        <v>99</v>
      </c>
      <c r="M14" s="302" t="s">
        <v>229</v>
      </c>
      <c r="N14" s="241" t="s">
        <v>188</v>
      </c>
      <c r="O14" s="252"/>
      <c r="P14" s="239" t="s">
        <v>152</v>
      </c>
      <c r="Q14" s="242"/>
      <c r="R14" s="310"/>
      <c r="S14" s="240"/>
      <c r="T14" s="242"/>
      <c r="U14" s="291" t="s">
        <v>225</v>
      </c>
      <c r="V14" s="243"/>
    </row>
    <row r="15" spans="1:22">
      <c r="A15" s="184" t="s">
        <v>93</v>
      </c>
      <c r="B15" s="185" t="str">
        <f>VLOOKUP(A15,'II. GM'!A$8:K$15,4,FALSE)</f>
        <v>Emberi erőforrás menedzsment</v>
      </c>
      <c r="C15" s="315" t="str">
        <f>VLOOKUP(A15,'II. GM'!A$8:K$13,9,FALSE)</f>
        <v>Balogh Gábor</v>
      </c>
      <c r="D15" s="187"/>
      <c r="E15" s="180">
        <f t="shared" si="3"/>
        <v>4</v>
      </c>
      <c r="G15" s="158">
        <v>43477</v>
      </c>
      <c r="H15" s="70">
        <f t="shared" si="1"/>
        <v>43477</v>
      </c>
      <c r="I15" s="151" t="s">
        <v>227</v>
      </c>
      <c r="J15" s="224" t="s">
        <v>29</v>
      </c>
      <c r="K15" s="181" t="s">
        <v>48</v>
      </c>
      <c r="L15" s="184" t="s">
        <v>93</v>
      </c>
      <c r="M15" s="293" t="s">
        <v>173</v>
      </c>
      <c r="N15" s="71"/>
      <c r="O15" s="162"/>
      <c r="P15" s="176" t="s">
        <v>163</v>
      </c>
      <c r="Q15" s="152"/>
      <c r="R15" s="306" t="s">
        <v>202</v>
      </c>
      <c r="S15" s="71"/>
      <c r="T15" s="152"/>
      <c r="U15" s="159" t="s">
        <v>225</v>
      </c>
      <c r="V15" s="245" t="s">
        <v>72</v>
      </c>
    </row>
    <row r="16" spans="1:22">
      <c r="A16" s="184" t="s">
        <v>99</v>
      </c>
      <c r="B16" s="185" t="str">
        <f>VLOOKUP(A16,'II. GM'!A$8:K$15,4,FALSE)</f>
        <v>Nemzetközi számviteli rendszerek</v>
      </c>
      <c r="C16" s="315" t="str">
        <f>VLOOKUP(A16,'II. GM'!A$8:K$13,9,FALSE)</f>
        <v>Beke Jenő</v>
      </c>
      <c r="D16" s="187"/>
      <c r="E16" s="180">
        <f t="shared" si="3"/>
        <v>4</v>
      </c>
      <c r="G16" s="158">
        <v>43477</v>
      </c>
      <c r="H16" s="70">
        <f t="shared" si="1"/>
        <v>43477</v>
      </c>
      <c r="I16" s="151" t="s">
        <v>228</v>
      </c>
      <c r="J16" s="224" t="s">
        <v>19</v>
      </c>
      <c r="K16" s="181" t="s">
        <v>43</v>
      </c>
      <c r="L16" s="184" t="s">
        <v>88</v>
      </c>
      <c r="M16" s="177" t="s">
        <v>169</v>
      </c>
      <c r="N16" s="318" t="s">
        <v>207</v>
      </c>
      <c r="O16" s="162"/>
      <c r="P16" s="313"/>
      <c r="Q16" s="152"/>
      <c r="R16" s="312"/>
      <c r="S16" s="71"/>
      <c r="T16" s="152"/>
      <c r="U16" s="159" t="s">
        <v>225</v>
      </c>
      <c r="V16" s="223" t="s">
        <v>226</v>
      </c>
    </row>
    <row r="17" spans="1:22" ht="15.75" thickBot="1">
      <c r="A17" s="188" t="s">
        <v>229</v>
      </c>
      <c r="B17" s="189" t="str">
        <f>VLOOKUP(A17,'II. PSZ'!A$8:K$15,4,FALSE)</f>
        <v>Pénzügyi számvitel</v>
      </c>
      <c r="C17" s="316" t="str">
        <f>VLOOKUP(A17,'II. PSZ'!A$8:K$13,9,FALSE)</f>
        <v>Denich Ervin</v>
      </c>
      <c r="D17" s="190"/>
      <c r="E17" s="180">
        <f t="shared" si="3"/>
        <v>4</v>
      </c>
      <c r="G17" s="160">
        <v>43482</v>
      </c>
      <c r="H17" s="246">
        <f t="shared" si="1"/>
        <v>43482</v>
      </c>
      <c r="I17" s="161" t="s">
        <v>230</v>
      </c>
      <c r="J17" s="247" t="s">
        <v>19</v>
      </c>
      <c r="K17" s="254" t="s">
        <v>29</v>
      </c>
      <c r="L17" s="248" t="s">
        <v>88</v>
      </c>
      <c r="M17" s="256" t="s">
        <v>173</v>
      </c>
      <c r="N17" s="257" t="s">
        <v>169</v>
      </c>
      <c r="O17" s="249"/>
      <c r="P17" s="250" t="s">
        <v>163</v>
      </c>
      <c r="Q17" s="155"/>
      <c r="R17" s="311" t="s">
        <v>202</v>
      </c>
      <c r="S17" s="154"/>
      <c r="T17" s="155"/>
      <c r="U17" s="292" t="s">
        <v>225</v>
      </c>
      <c r="V17" s="157"/>
    </row>
    <row r="18" spans="1:22">
      <c r="A18" s="374" t="s">
        <v>232</v>
      </c>
      <c r="B18" s="374"/>
      <c r="C18" s="374"/>
      <c r="D18" s="375"/>
      <c r="E18" s="180"/>
      <c r="G18" s="227">
        <v>43484</v>
      </c>
      <c r="H18" s="228">
        <f t="shared" si="1"/>
        <v>43484</v>
      </c>
      <c r="I18" s="229" t="s">
        <v>224</v>
      </c>
      <c r="J18" s="251" t="s">
        <v>24</v>
      </c>
      <c r="K18" s="295" t="s">
        <v>93</v>
      </c>
      <c r="L18" s="301" t="s">
        <v>229</v>
      </c>
      <c r="M18" s="231"/>
      <c r="N18" s="231"/>
      <c r="O18" s="304"/>
      <c r="P18" s="288"/>
      <c r="Q18" s="230"/>
      <c r="R18" s="308" t="s">
        <v>192</v>
      </c>
      <c r="S18" s="231"/>
      <c r="T18" s="230"/>
      <c r="U18" s="255" t="s">
        <v>225</v>
      </c>
      <c r="V18" s="258" t="s">
        <v>72</v>
      </c>
    </row>
    <row r="19" spans="1:22">
      <c r="A19" s="176" t="s">
        <v>152</v>
      </c>
      <c r="B19" s="191" t="str">
        <f>VLOOKUP(A19,'III. GM'!A$8:K$15,4,FALSE)</f>
        <v>Stratégiai és üzleti tervezés</v>
      </c>
      <c r="C19" s="317" t="str">
        <f>VLOOKUP(A19,'III. GM'!A$8:K$12,9,FALSE)</f>
        <v>Rideg András</v>
      </c>
      <c r="D19" s="177"/>
      <c r="E19" s="180">
        <f t="shared" si="3"/>
        <v>4</v>
      </c>
      <c r="G19" s="158">
        <v>43484</v>
      </c>
      <c r="H19" s="70">
        <f t="shared" si="1"/>
        <v>43484</v>
      </c>
      <c r="I19" s="151" t="s">
        <v>227</v>
      </c>
      <c r="J19" s="224" t="s">
        <v>34</v>
      </c>
      <c r="K19" s="181" t="s">
        <v>48</v>
      </c>
      <c r="L19" s="184" t="s">
        <v>78</v>
      </c>
      <c r="M19" s="177" t="s">
        <v>157</v>
      </c>
      <c r="N19" s="193" t="s">
        <v>207</v>
      </c>
      <c r="O19" s="162"/>
      <c r="P19" s="313"/>
      <c r="Q19" s="152"/>
      <c r="R19" s="312"/>
      <c r="S19" s="71"/>
      <c r="T19" s="152"/>
      <c r="U19" s="159" t="s">
        <v>225</v>
      </c>
      <c r="V19" s="156"/>
    </row>
    <row r="20" spans="1:22">
      <c r="A20" s="176" t="s">
        <v>157</v>
      </c>
      <c r="B20" s="191" t="str">
        <f>VLOOKUP(A20,'III. GM'!A$8:K$15,4,FALSE)</f>
        <v>Bevezetés a szervezeti kultúra és tudás menedzselésébe</v>
      </c>
      <c r="C20" s="317" t="str">
        <f>VLOOKUP(A20,'III. GM'!A$8:K$12,9,FALSE)</f>
        <v>Gyarmatiné Bányai Edit - Jarjabka Ákos</v>
      </c>
      <c r="D20" s="177"/>
      <c r="E20" s="180">
        <f t="shared" si="3"/>
        <v>2</v>
      </c>
      <c r="G20" s="158">
        <v>43484</v>
      </c>
      <c r="H20" s="70">
        <f t="shared" si="1"/>
        <v>43484</v>
      </c>
      <c r="I20" s="151" t="s">
        <v>228</v>
      </c>
      <c r="J20" s="224" t="s">
        <v>38</v>
      </c>
      <c r="K20" s="181" t="s">
        <v>43</v>
      </c>
      <c r="L20" s="184" t="s">
        <v>99</v>
      </c>
      <c r="M20" s="193" t="s">
        <v>188</v>
      </c>
      <c r="N20" s="71"/>
      <c r="O20" s="162"/>
      <c r="P20" s="176" t="s">
        <v>152</v>
      </c>
      <c r="Q20" s="152"/>
      <c r="R20" s="312"/>
      <c r="S20" s="71"/>
      <c r="T20" s="152"/>
      <c r="U20" s="159" t="s">
        <v>225</v>
      </c>
      <c r="V20" s="156"/>
    </row>
    <row r="21" spans="1:22" ht="15.75" thickBot="1">
      <c r="A21" s="176" t="s">
        <v>163</v>
      </c>
      <c r="B21" s="191" t="str">
        <f>VLOOKUP(A21,'III. GM'!A$8:K$15,4,FALSE)</f>
        <v>Önismereti tréning</v>
      </c>
      <c r="C21" s="317" t="str">
        <f>VLOOKUP(A21,'III. GM'!A$8:K$12,9,FALSE)</f>
        <v>Titkos Csaba</v>
      </c>
      <c r="D21" s="177"/>
      <c r="E21" s="180">
        <f t="shared" si="3"/>
        <v>4</v>
      </c>
      <c r="G21" s="160"/>
      <c r="H21" s="154"/>
      <c r="I21" s="161"/>
      <c r="J21" s="153"/>
      <c r="K21" s="154"/>
      <c r="L21" s="154"/>
      <c r="M21" s="154"/>
      <c r="N21" s="154"/>
      <c r="O21" s="161"/>
      <c r="P21" s="153"/>
      <c r="Q21" s="155"/>
      <c r="R21" s="307"/>
      <c r="S21" s="154"/>
      <c r="T21" s="155"/>
      <c r="U21" s="292"/>
      <c r="V21" s="157"/>
    </row>
    <row r="22" spans="1:22">
      <c r="A22" s="176" t="s">
        <v>169</v>
      </c>
      <c r="B22" s="191" t="str">
        <f>VLOOKUP(A22,'III. GM'!A$8:K$15,4,FALSE)</f>
        <v>A projektmenedzsment és a csoportmunka számítógépes támogatása</v>
      </c>
      <c r="C22" s="317" t="str">
        <f>VLOOKUP(A22,'III. GM'!A$8:K$12,9,FALSE)</f>
        <v>Hornyák Miklós</v>
      </c>
      <c r="D22" s="177"/>
      <c r="E22" s="180">
        <f t="shared" si="3"/>
        <v>4</v>
      </c>
    </row>
    <row r="23" spans="1:22">
      <c r="A23" s="219" t="s">
        <v>173</v>
      </c>
      <c r="B23" s="191" t="str">
        <f>VLOOKUP(A23,'III. GM'!A$8:K$15,4,FALSE)</f>
        <v>Vállalkozások adózása</v>
      </c>
      <c r="C23" s="317" t="str">
        <f>VLOOKUP(A23,'III. GM'!A$8:K$12,9,FALSE)</f>
        <v>Márkus Gábor</v>
      </c>
      <c r="D23" s="177"/>
      <c r="E23" s="180">
        <f t="shared" si="3"/>
        <v>4</v>
      </c>
      <c r="G23" s="259" t="s">
        <v>233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</row>
    <row r="24" spans="1:22" ht="15" customHeight="1">
      <c r="A24" s="176" t="s">
        <v>179</v>
      </c>
      <c r="B24" s="191" t="str">
        <f>VLOOKUP(A24,'III. GM'!A$8:K$15,4,FALSE)</f>
        <v>Emberi erőforrás menedzsment alkalmazások</v>
      </c>
      <c r="C24" s="317" t="str">
        <f>VLOOKUP(A24,'III. GM'!A$8:K$14,9,FALSE)</f>
        <v>Karoliny Mártonné</v>
      </c>
      <c r="D24" s="177"/>
      <c r="E24" s="180">
        <f t="shared" si="3"/>
        <v>0</v>
      </c>
      <c r="G24" s="259"/>
      <c r="H24" s="392" t="s">
        <v>234</v>
      </c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</row>
    <row r="25" spans="1:22" ht="15" customHeight="1">
      <c r="A25" s="192" t="s">
        <v>188</v>
      </c>
      <c r="B25" s="175" t="str">
        <f>VLOOKUP(A25,'III. PSZ'!A$8:K$14,4,FALSE)</f>
        <v>Költségszámvitel</v>
      </c>
      <c r="C25" s="303" t="str">
        <f>VLOOKUP(A25,'III. PSZ'!A$8:K$12,9,FALSE)</f>
        <v>Beke Jenő</v>
      </c>
      <c r="D25" s="193"/>
      <c r="E25" s="180">
        <f t="shared" si="3"/>
        <v>4</v>
      </c>
      <c r="G25" s="259"/>
      <c r="H25" s="392" t="s">
        <v>235</v>
      </c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</row>
    <row r="26" spans="1:22">
      <c r="A26" s="192" t="s">
        <v>192</v>
      </c>
      <c r="B26" s="175" t="str">
        <f>VLOOKUP(A26,'III. PSZ'!A$8:K$14,4,FALSE)</f>
        <v>Pénzügymatematika &amp; Tőkeköltségvetés</v>
      </c>
      <c r="C26" s="303" t="str">
        <f>VLOOKUP(A26,'III. PSZ'!A$8:K$12,9,FALSE)</f>
        <v>Posza Alexandra</v>
      </c>
      <c r="D26" s="193"/>
      <c r="E26" s="180">
        <f t="shared" si="3"/>
        <v>4</v>
      </c>
      <c r="G26" s="259"/>
      <c r="H26" s="392" t="s">
        <v>236</v>
      </c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</row>
    <row r="27" spans="1:22">
      <c r="A27" s="192" t="s">
        <v>197</v>
      </c>
      <c r="B27" s="175" t="str">
        <f>VLOOKUP(A27,'III. PSZ'!A$8:K$14,4,FALSE)</f>
        <v>Közösségi gazdaságtan</v>
      </c>
      <c r="C27" s="303" t="str">
        <f>VLOOKUP(A27,'III. PSZ'!A$8:K$12,9,FALSE)</f>
        <v>Szabó Zoltán</v>
      </c>
      <c r="D27" s="193"/>
      <c r="E27" s="180">
        <f t="shared" si="3"/>
        <v>0</v>
      </c>
      <c r="G27" s="259"/>
      <c r="H27" s="392" t="s">
        <v>237</v>
      </c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</row>
    <row r="28" spans="1:22">
      <c r="A28" s="192" t="s">
        <v>202</v>
      </c>
      <c r="B28" s="175" t="str">
        <f>VLOOKUP(A28,'III. PSZ'!A$8:K$14,4,FALSE)</f>
        <v>Kisvállalati pénzügyek</v>
      </c>
      <c r="C28" s="303" t="str">
        <f>VLOOKUP(A28,'III. PSZ'!A$8:K$12,9,FALSE)</f>
        <v>Krabatné Fehér Zsófia</v>
      </c>
      <c r="D28" s="193"/>
      <c r="E28" s="180">
        <f t="shared" si="3"/>
        <v>4</v>
      </c>
      <c r="G28" s="259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</row>
    <row r="29" spans="1:22">
      <c r="A29" s="219" t="s">
        <v>173</v>
      </c>
      <c r="B29" s="175" t="str">
        <f>VLOOKUP(A29,'III. PSZ'!A$8:K$14,4,FALSE)</f>
        <v>Vállalkozások adózása</v>
      </c>
      <c r="C29" s="303" t="str">
        <f>VLOOKUP(A29,'III. PSZ'!A$8:K$12,9,FALSE)</f>
        <v>Márkus Gábor</v>
      </c>
      <c r="D29" s="193"/>
      <c r="E29" s="180">
        <f t="shared" si="3"/>
        <v>4</v>
      </c>
      <c r="G29" s="259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</row>
    <row r="30" spans="1:22">
      <c r="A30" s="192" t="s">
        <v>207</v>
      </c>
      <c r="B30" s="175" t="str">
        <f>VLOOKUP(A30,'III. PSZ'!A$8:K$14,4,FALSE)</f>
        <v>Ellenőrzés</v>
      </c>
      <c r="C30" s="303" t="str">
        <f>VLOOKUP(A30,'III. PSZ'!A$8:K$14,9,FALSE)</f>
        <v>Szücs Tamás</v>
      </c>
      <c r="D30" s="193"/>
      <c r="E30" s="180">
        <f t="shared" si="3"/>
        <v>4</v>
      </c>
      <c r="G30" s="259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</row>
    <row r="31" spans="1:22">
      <c r="G31" s="259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</row>
    <row r="32" spans="1:22">
      <c r="G32" s="259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</row>
  </sheetData>
  <mergeCells count="18">
    <mergeCell ref="H29:V29"/>
    <mergeCell ref="H30:V30"/>
    <mergeCell ref="H31:V31"/>
    <mergeCell ref="H32:V32"/>
    <mergeCell ref="H24:V24"/>
    <mergeCell ref="H25:V25"/>
    <mergeCell ref="H26:V26"/>
    <mergeCell ref="H27:V27"/>
    <mergeCell ref="H28:V28"/>
    <mergeCell ref="A2:D2"/>
    <mergeCell ref="A10:D10"/>
    <mergeCell ref="A18:D18"/>
    <mergeCell ref="G4:I5"/>
    <mergeCell ref="J4:V4"/>
    <mergeCell ref="J5:O5"/>
    <mergeCell ref="P5:Q5"/>
    <mergeCell ref="R5:T5"/>
    <mergeCell ref="O1:R2"/>
  </mergeCells>
  <pageMargins left="0.25" right="0.25" top="0.75" bottom="0.75" header="0.3" footer="0.3"/>
  <pageSetup paperSize="8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61"/>
  <sheetViews>
    <sheetView workbookViewId="0">
      <pane ySplit="1" topLeftCell="A2" activePane="bottomLeft" state="frozen"/>
      <selection pane="bottomLeft" activeCell="T1" sqref="A1:T58"/>
    </sheetView>
  </sheetViews>
  <sheetFormatPr defaultColWidth="9.140625" defaultRowHeight="15"/>
  <cols>
    <col min="1" max="1" width="20.140625" customWidth="1"/>
    <col min="2" max="2" width="39.5703125" customWidth="1"/>
    <col min="3" max="3" width="5.7109375" style="50" customWidth="1"/>
    <col min="4" max="4" width="11.140625" style="50" customWidth="1"/>
    <col min="5" max="5" width="10.7109375" style="50" customWidth="1"/>
    <col min="6" max="6" width="10.5703125" style="50" customWidth="1"/>
    <col min="7" max="7" width="15.28515625" style="50" customWidth="1"/>
    <col min="8" max="8" width="24.85546875" customWidth="1"/>
    <col min="9" max="9" width="35.28515625" customWidth="1"/>
    <col min="10" max="10" width="9"/>
    <col min="11" max="11" width="7.85546875" style="52" customWidth="1"/>
    <col min="12" max="12" width="17.5703125" style="52" customWidth="1"/>
    <col min="13" max="13" width="12.85546875" style="52" customWidth="1"/>
    <col min="14" max="14" width="12" style="52" customWidth="1"/>
    <col min="15" max="15" width="31.5703125" customWidth="1"/>
    <col min="16" max="16" width="13.140625" customWidth="1"/>
    <col min="17" max="20" width="9.140625" style="50"/>
  </cols>
  <sheetData>
    <row r="1" spans="1:20" ht="15.75" thickBot="1">
      <c r="A1" s="45" t="s">
        <v>238</v>
      </c>
      <c r="B1" s="45" t="s">
        <v>239</v>
      </c>
      <c r="C1" s="49" t="s">
        <v>240</v>
      </c>
      <c r="D1" s="76" t="s">
        <v>241</v>
      </c>
      <c r="E1" s="76" t="s">
        <v>242</v>
      </c>
      <c r="F1" s="76" t="s">
        <v>243</v>
      </c>
      <c r="G1" s="49" t="s">
        <v>244</v>
      </c>
      <c r="H1" s="45" t="s">
        <v>245</v>
      </c>
      <c r="I1" s="45" t="s">
        <v>246</v>
      </c>
      <c r="J1" s="45" t="s">
        <v>247</v>
      </c>
      <c r="K1" s="51" t="s">
        <v>248</v>
      </c>
      <c r="L1" s="51" t="s">
        <v>249</v>
      </c>
      <c r="M1" s="51" t="s">
        <v>250</v>
      </c>
      <c r="N1" s="51" t="s">
        <v>251</v>
      </c>
      <c r="O1" s="54" t="s">
        <v>252</v>
      </c>
      <c r="P1" s="45" t="s">
        <v>222</v>
      </c>
      <c r="Q1" s="49" t="s">
        <v>253</v>
      </c>
      <c r="R1" s="49" t="s">
        <v>254</v>
      </c>
      <c r="S1" s="49" t="s">
        <v>255</v>
      </c>
      <c r="T1" s="49" t="s">
        <v>256</v>
      </c>
    </row>
    <row r="2" spans="1:20">
      <c r="A2" s="119" t="s">
        <v>257</v>
      </c>
      <c r="B2" s="120" t="s">
        <v>258</v>
      </c>
      <c r="C2" s="121" t="s">
        <v>259</v>
      </c>
      <c r="D2" s="122" t="s">
        <v>260</v>
      </c>
      <c r="E2" s="123" t="s">
        <v>261</v>
      </c>
      <c r="F2" s="123" t="s">
        <v>262</v>
      </c>
      <c r="G2" s="124" t="s">
        <v>263</v>
      </c>
      <c r="H2" s="125" t="str">
        <f>VLOOKUP('I. évfolyam'!$B$20,'I. évfolyam'!$A$9:$P$15,13,FALSE)</f>
        <v>KTK-uzlkozLB</v>
      </c>
      <c r="I2" s="125" t="str">
        <f>VLOOKUP('I. évfolyam'!$B$20,'I. évfolyam'!$A$9:$P$15,4,FALSE)</f>
        <v>Üzleti és közgazdasági alapok</v>
      </c>
      <c r="J2" s="125">
        <v>2</v>
      </c>
      <c r="K2" s="142">
        <f xml:space="preserve"> WEEKNUM('I. évfolyam'!$A$20,1) - WEEKNUM(E2,1) + 1</f>
        <v>1</v>
      </c>
      <c r="L2" s="126">
        <f>WEEKDAY('I. évfolyam'!$A$20,2)</f>
        <v>6</v>
      </c>
      <c r="M2" s="126" t="str">
        <f>LEFT('I. évfolyam'!$B$19,5)</f>
        <v>09:30</v>
      </c>
      <c r="N2" s="126" t="str">
        <f>RIGHT('I. évfolyam'!$B$19,5)</f>
        <v>10:45</v>
      </c>
      <c r="O2" s="127" t="str">
        <f>VLOOKUP('I. évfolyam'!$B$20,'I. évfolyam'!$A$9:$P$15,15,FALSE) &amp; "{" &amp; VLOOKUP('I. évfolyam'!$B$20,'I. évfolyam'!$A$9:$P$15,13,FALSE) &amp; "}"</f>
        <v>LB17GMK05{KTK-uzlkozLB}</v>
      </c>
      <c r="P2" s="125" t="str">
        <f>"KTK-" &amp; 'I. évfolyam'!$C$20</f>
        <v>KTK-B025</v>
      </c>
      <c r="Q2" s="121"/>
      <c r="R2" s="121" t="s">
        <v>264</v>
      </c>
      <c r="S2" s="121" t="s">
        <v>264</v>
      </c>
      <c r="T2" s="128" t="s">
        <v>264</v>
      </c>
    </row>
    <row r="3" spans="1:20" ht="15.75" thickBot="1">
      <c r="A3" s="129" t="s">
        <v>257</v>
      </c>
      <c r="B3" s="130" t="s">
        <v>258</v>
      </c>
      <c r="C3" s="122" t="s">
        <v>259</v>
      </c>
      <c r="D3" s="122" t="s">
        <v>260</v>
      </c>
      <c r="E3" s="123" t="s">
        <v>261</v>
      </c>
      <c r="F3" s="123" t="s">
        <v>262</v>
      </c>
      <c r="G3" s="123" t="s">
        <v>263</v>
      </c>
      <c r="H3" s="127" t="str">
        <f>VLOOKUP('I. évfolyam'!$D$20,'I. évfolyam'!$A$9:$P$15,13,FALSE)</f>
        <v>KTK-uzlkozLB</v>
      </c>
      <c r="I3" s="127" t="str">
        <f>VLOOKUP('I. évfolyam'!$D$20,'I. évfolyam'!$A$9:$P$15,4,FALSE)</f>
        <v>Üzleti és közgazdasági alapok</v>
      </c>
      <c r="J3" s="127">
        <v>2</v>
      </c>
      <c r="K3" s="131">
        <f xml:space="preserve"> WEEKNUM('I. évfolyam'!$A$20,1) - WEEKNUM(E3,1) + 1</f>
        <v>1</v>
      </c>
      <c r="L3" s="132">
        <f>WEEKDAY('I. évfolyam'!$A$20,2)</f>
        <v>6</v>
      </c>
      <c r="M3" s="132" t="str">
        <f>LEFT('I. évfolyam'!$D$19,5)</f>
        <v>11:00</v>
      </c>
      <c r="N3" s="132" t="str">
        <f>RIGHT('I. évfolyam'!$D$19,5)</f>
        <v>12:15</v>
      </c>
      <c r="O3" s="127" t="str">
        <f>VLOOKUP('I. évfolyam'!$D$20,'I. évfolyam'!$A$9:$P$15,15,FALSE) &amp; "{" &amp; VLOOKUP('I. évfolyam'!$D$20,'I. évfolyam'!$A$9:$P$15,13,FALSE) &amp; "}"</f>
        <v>LB17GMK05{KTK-uzlkozLB}</v>
      </c>
      <c r="P3" s="127" t="str">
        <f>"KTK-" &amp; 'I. évfolyam'!$E$20</f>
        <v>KTK-B025</v>
      </c>
      <c r="Q3" s="122"/>
      <c r="R3" s="122" t="s">
        <v>265</v>
      </c>
      <c r="S3" s="122" t="s">
        <v>264</v>
      </c>
      <c r="T3" s="133" t="s">
        <v>264</v>
      </c>
    </row>
    <row r="4" spans="1:20" ht="15.75" hidden="1" thickBot="1">
      <c r="A4" s="129" t="s">
        <v>257</v>
      </c>
      <c r="B4" s="130" t="s">
        <v>258</v>
      </c>
      <c r="C4" s="122" t="s">
        <v>259</v>
      </c>
      <c r="D4" s="122" t="s">
        <v>260</v>
      </c>
      <c r="E4" s="123" t="s">
        <v>261</v>
      </c>
      <c r="F4" s="123" t="s">
        <v>262</v>
      </c>
      <c r="G4" s="123" t="s">
        <v>263</v>
      </c>
      <c r="H4" s="127" t="str">
        <f>VLOOKUP('I. évfolyam'!$F$20,'I. évfolyam'!$A$9:$P$15,13,FALSE)</f>
        <v>KTK-mikrooLB</v>
      </c>
      <c r="I4" s="127" t="str">
        <f>VLOOKUP('I. évfolyam'!$F$20,'I. évfolyam'!$A$9:$P$15,4,FALSE)</f>
        <v>Mikroökonómia</v>
      </c>
      <c r="J4" s="127">
        <v>2</v>
      </c>
      <c r="K4" s="131">
        <f xml:space="preserve"> WEEKNUM('I. évfolyam'!$A$20,1) - WEEKNUM(E4,1) + 1</f>
        <v>1</v>
      </c>
      <c r="L4" s="132">
        <f>WEEKDAY('I. évfolyam'!$A$20,2)</f>
        <v>6</v>
      </c>
      <c r="M4" s="132" t="str">
        <f>LEFT('I. évfolyam'!$F$19,5)</f>
        <v>12:30</v>
      </c>
      <c r="N4" s="132" t="str">
        <f>RIGHT('I. évfolyam'!$F$19,5)</f>
        <v>13:45</v>
      </c>
      <c r="O4" s="127" t="str">
        <f>VLOOKUP('I. évfolyam'!$F$20,'I. évfolyam'!$A$9:$P$15,15,FALSE) &amp; "{" &amp; VLOOKUP('I. évfolyam'!$F$20,'I. évfolyam'!$A$9:$P$15,13,FALSE) &amp; "}"</f>
        <v>LB17GMK07{KTK-mikrooLB}</v>
      </c>
      <c r="P4" s="127" t="str">
        <f>"KTK-" &amp; 'I. évfolyam'!$G$20</f>
        <v>KTK-B025</v>
      </c>
      <c r="Q4" s="122"/>
      <c r="R4" s="122" t="s">
        <v>265</v>
      </c>
      <c r="S4" s="122" t="s">
        <v>264</v>
      </c>
      <c r="T4" s="133" t="s">
        <v>264</v>
      </c>
    </row>
    <row r="5" spans="1:20" ht="15.75" hidden="1" thickBot="1">
      <c r="A5" s="129" t="s">
        <v>257</v>
      </c>
      <c r="B5" s="130" t="s">
        <v>258</v>
      </c>
      <c r="C5" s="122" t="s">
        <v>259</v>
      </c>
      <c r="D5" s="122" t="s">
        <v>260</v>
      </c>
      <c r="E5" s="123" t="s">
        <v>261</v>
      </c>
      <c r="F5" s="123" t="s">
        <v>262</v>
      </c>
      <c r="G5" s="123" t="s">
        <v>263</v>
      </c>
      <c r="H5" s="127" t="str">
        <f>VLOOKUP('I. évfolyam'!$H$20,'I. évfolyam'!$A$9:$P$15,13,FALSE)</f>
        <v>KTK-matalaLB</v>
      </c>
      <c r="I5" s="127" t="str">
        <f>VLOOKUP('I. évfolyam'!$H$20,'I. évfolyam'!$A$9:$P$15,4,FALSE)</f>
        <v>Matematikai alapok</v>
      </c>
      <c r="J5" s="127">
        <v>2</v>
      </c>
      <c r="K5" s="131">
        <f xml:space="preserve"> WEEKNUM('I. évfolyam'!$A$20,1) - WEEKNUM(E5,1) + 1</f>
        <v>1</v>
      </c>
      <c r="L5" s="132">
        <f>WEEKDAY('I. évfolyam'!$A$20,2)</f>
        <v>6</v>
      </c>
      <c r="M5" s="132" t="str">
        <f>LEFT('I. évfolyam'!$H$19,5)</f>
        <v>14:00</v>
      </c>
      <c r="N5" s="132" t="str">
        <f>RIGHT('I. évfolyam'!$H$19,5)</f>
        <v>15:15</v>
      </c>
      <c r="O5" s="127" t="str">
        <f>VLOOKUP('I. évfolyam'!$H$20,'I. évfolyam'!$A$9:$P$15,15,FALSE) &amp; "{" &amp; VLOOKUP('I. évfolyam'!$H$20,'I. évfolyam'!$A$9:$P$15,13,FALSE) &amp; "}"</f>
        <v>LB17GMK04{KTK-matalaLB}</v>
      </c>
      <c r="P5" s="127" t="str">
        <f>"KTK-" &amp; 'I. évfolyam'!$I$20</f>
        <v>KTK-B025</v>
      </c>
      <c r="Q5" s="122"/>
      <c r="R5" s="122" t="s">
        <v>265</v>
      </c>
      <c r="S5" s="122" t="s">
        <v>264</v>
      </c>
      <c r="T5" s="133" t="s">
        <v>264</v>
      </c>
    </row>
    <row r="6" spans="1:20" ht="15.75" hidden="1" thickBot="1">
      <c r="A6" s="129" t="s">
        <v>257</v>
      </c>
      <c r="B6" s="130" t="s">
        <v>258</v>
      </c>
      <c r="C6" s="122" t="s">
        <v>259</v>
      </c>
      <c r="D6" s="122" t="s">
        <v>260</v>
      </c>
      <c r="E6" s="123" t="s">
        <v>261</v>
      </c>
      <c r="F6" s="123" t="s">
        <v>262</v>
      </c>
      <c r="G6" s="123" t="s">
        <v>263</v>
      </c>
      <c r="H6" s="127" t="str">
        <f>VLOOKUP('I. évfolyam'!$J$20,'I. évfolyam'!$A$9:$P$15,13,FALSE)</f>
        <v>KTK-matalaLB</v>
      </c>
      <c r="I6" s="127" t="str">
        <f>VLOOKUP('I. évfolyam'!$J$20,'I. évfolyam'!$A$9:$P$15,4,FALSE)</f>
        <v>Matematikai alapok</v>
      </c>
      <c r="J6" s="127">
        <v>2</v>
      </c>
      <c r="K6" s="131">
        <f xml:space="preserve"> WEEKNUM('I. évfolyam'!$A$20,1) - WEEKNUM(E6,1) + 1</f>
        <v>1</v>
      </c>
      <c r="L6" s="132">
        <f>WEEKDAY('I. évfolyam'!$A$20,2)</f>
        <v>6</v>
      </c>
      <c r="M6" s="132" t="str">
        <f>LEFT('I. évfolyam'!$J$19,5)</f>
        <v>15:30</v>
      </c>
      <c r="N6" s="132" t="str">
        <f>RIGHT('I. évfolyam'!$J$19,5)</f>
        <v>16:45</v>
      </c>
      <c r="O6" s="127" t="str">
        <f>VLOOKUP('I. évfolyam'!$J$20,'I. évfolyam'!$A$9:$P$15,15,FALSE) &amp; "{" &amp; VLOOKUP('I. évfolyam'!$J$20,'I. évfolyam'!$A$9:$P$15,13,FALSE) &amp; "}"</f>
        <v>LB17GMK04{KTK-matalaLB}</v>
      </c>
      <c r="P6" s="127" t="str">
        <f>"KTK-" &amp; 'I. évfolyam'!$K$20</f>
        <v>KTK-B025</v>
      </c>
      <c r="Q6" s="122"/>
      <c r="R6" s="122" t="s">
        <v>265</v>
      </c>
      <c r="S6" s="122" t="s">
        <v>264</v>
      </c>
      <c r="T6" s="133" t="s">
        <v>264</v>
      </c>
    </row>
    <row r="7" spans="1:20" ht="15.75" hidden="1" thickBot="1">
      <c r="A7" s="129" t="s">
        <v>257</v>
      </c>
      <c r="B7" s="130" t="s">
        <v>258</v>
      </c>
      <c r="C7" s="122" t="s">
        <v>259</v>
      </c>
      <c r="D7" s="122" t="s">
        <v>260</v>
      </c>
      <c r="E7" s="123" t="s">
        <v>261</v>
      </c>
      <c r="F7" s="123" t="s">
        <v>262</v>
      </c>
      <c r="G7" s="123" t="s">
        <v>263</v>
      </c>
      <c r="H7" s="127" t="str">
        <f>VLOOKUP('I. évfolyam'!$L$20,'I. évfolyam'!$A$9:$P$15,13,FALSE)</f>
        <v>KTK-matalaLB</v>
      </c>
      <c r="I7" s="127" t="str">
        <f>VLOOKUP('I. évfolyam'!$L$20,'I. évfolyam'!$A$9:$P$15,4,FALSE)</f>
        <v>Matematikai alapok</v>
      </c>
      <c r="J7" s="127">
        <v>2</v>
      </c>
      <c r="K7" s="131">
        <f xml:space="preserve"> WEEKNUM('I. évfolyam'!$A$20,1) - WEEKNUM(E7,1) + 1</f>
        <v>1</v>
      </c>
      <c r="L7" s="132">
        <f>WEEKDAY('I. évfolyam'!$A$20,2)</f>
        <v>6</v>
      </c>
      <c r="M7" s="132" t="str">
        <f>LEFT('I. évfolyam'!$L$19,5)</f>
        <v>17:00</v>
      </c>
      <c r="N7" s="132" t="str">
        <f>RIGHT('I. évfolyam'!$L$19,5)</f>
        <v>18:15</v>
      </c>
      <c r="O7" s="127" t="str">
        <f>VLOOKUP('I. évfolyam'!$L$20,'I. évfolyam'!$A$9:$P$15,15,FALSE) &amp; "{" &amp; VLOOKUP('I. évfolyam'!$L$20,'I. évfolyam'!$A$9:$P$15,13,FALSE) &amp; "}"</f>
        <v>LB17GMK04{KTK-matalaLB}</v>
      </c>
      <c r="P7" s="127" t="str">
        <f>"KTK-" &amp; 'I. évfolyam'!$M$20</f>
        <v>KTK-B025</v>
      </c>
      <c r="Q7" s="122"/>
      <c r="R7" s="122" t="s">
        <v>265</v>
      </c>
      <c r="S7" s="122" t="s">
        <v>264</v>
      </c>
      <c r="T7" s="133" t="s">
        <v>264</v>
      </c>
    </row>
    <row r="8" spans="1:20" ht="15.75" hidden="1" thickBot="1">
      <c r="A8" s="129" t="s">
        <v>257</v>
      </c>
      <c r="B8" s="130" t="s">
        <v>258</v>
      </c>
      <c r="C8" s="122" t="s">
        <v>259</v>
      </c>
      <c r="D8" s="122" t="s">
        <v>260</v>
      </c>
      <c r="E8" s="123" t="s">
        <v>261</v>
      </c>
      <c r="F8" s="123" t="s">
        <v>262</v>
      </c>
      <c r="G8" s="123" t="s">
        <v>263</v>
      </c>
      <c r="H8" s="127" t="e">
        <f>VLOOKUP('I. évfolyam'!$N$20,'I. évfolyam'!$A$9:$P$15,13,FALSE)</f>
        <v>#N/A</v>
      </c>
      <c r="I8" s="127" t="e">
        <f>VLOOKUP('I. évfolyam'!$N$20,'I. évfolyam'!$A$9:$P$15,4,FALSE)</f>
        <v>#N/A</v>
      </c>
      <c r="J8" s="127">
        <v>2</v>
      </c>
      <c r="K8" s="131">
        <f xml:space="preserve"> WEEKNUM('I. évfolyam'!$A$20,1) - WEEKNUM(E8,1) + 1</f>
        <v>1</v>
      </c>
      <c r="L8" s="132">
        <f>WEEKDAY('I. évfolyam'!$A$20,2)</f>
        <v>6</v>
      </c>
      <c r="M8" s="132" t="str">
        <f>LEFT('I. évfolyam'!$N$19,5)</f>
        <v/>
      </c>
      <c r="N8" s="132" t="str">
        <f>RIGHT('I. évfolyam'!$N$19,5)</f>
        <v/>
      </c>
      <c r="O8" s="127" t="e">
        <f>VLOOKUP('I. évfolyam'!$N$20,'I. évfolyam'!$A$9:$P$15,15,FALSE) &amp; "{" &amp; VLOOKUP('I. évfolyam'!$N$20,'I. évfolyam'!$A$9:$P$15,13,FALSE) &amp; "}"</f>
        <v>#N/A</v>
      </c>
      <c r="P8" s="127" t="str">
        <f>"KTK-" &amp; 'I. évfolyam'!$O$20</f>
        <v>KTK-</v>
      </c>
      <c r="Q8" s="122"/>
      <c r="R8" s="122" t="s">
        <v>265</v>
      </c>
      <c r="S8" s="122" t="s">
        <v>264</v>
      </c>
      <c r="T8" s="133" t="s">
        <v>264</v>
      </c>
    </row>
    <row r="9" spans="1:20" ht="15.75" hidden="1" thickBot="1">
      <c r="A9" s="134" t="s">
        <v>257</v>
      </c>
      <c r="B9" s="135" t="s">
        <v>258</v>
      </c>
      <c r="C9" s="136" t="s">
        <v>259</v>
      </c>
      <c r="D9" s="136" t="s">
        <v>260</v>
      </c>
      <c r="E9" s="137" t="s">
        <v>261</v>
      </c>
      <c r="F9" s="137" t="s">
        <v>262</v>
      </c>
      <c r="G9" s="137" t="s">
        <v>263</v>
      </c>
      <c r="H9" s="138" t="e">
        <f>VLOOKUP('I. évfolyam'!$P$20,'I. évfolyam'!$A$9:$P$15,13,FALSE)</f>
        <v>#N/A</v>
      </c>
      <c r="I9" s="138" t="e">
        <f>VLOOKUP('I. évfolyam'!$P$20,'I. évfolyam'!$A$9:$P$15,4,FALSE)</f>
        <v>#N/A</v>
      </c>
      <c r="J9" s="138">
        <v>2</v>
      </c>
      <c r="K9" s="139">
        <f xml:space="preserve"> WEEKNUM('I. évfolyam'!$A$20,1) - WEEKNUM(E9,1) + 1</f>
        <v>1</v>
      </c>
      <c r="L9" s="140">
        <f>WEEKDAY('I. évfolyam'!$A$20,2)</f>
        <v>6</v>
      </c>
      <c r="M9" s="140" t="str">
        <f>LEFT('I. évfolyam'!$P$19,5)</f>
        <v>17:00</v>
      </c>
      <c r="N9" s="140" t="str">
        <f>RIGHT('I. évfolyam'!$P$19,5)</f>
        <v>18:15</v>
      </c>
      <c r="O9" s="138" t="e">
        <f>VLOOKUP('I. évfolyam'!$P$20,'I. évfolyam'!$A$9:$P$15,15,FALSE) &amp; "{" &amp; VLOOKUP('I. évfolyam'!$P$20,'I. évfolyam'!$A$9:$P$15,13,FALSE) &amp; "}"</f>
        <v>#N/A</v>
      </c>
      <c r="P9" s="138" t="str">
        <f>"KTK-" &amp; 'I. évfolyam'!$Q$20</f>
        <v>KTK-</v>
      </c>
      <c r="Q9" s="136"/>
      <c r="R9" s="136" t="s">
        <v>265</v>
      </c>
      <c r="S9" s="136" t="s">
        <v>264</v>
      </c>
      <c r="T9" s="141" t="s">
        <v>264</v>
      </c>
    </row>
    <row r="10" spans="1:20" ht="15.75" hidden="1" thickBot="1">
      <c r="A10" s="119" t="s">
        <v>257</v>
      </c>
      <c r="B10" s="120" t="s">
        <v>258</v>
      </c>
      <c r="C10" s="121" t="s">
        <v>259</v>
      </c>
      <c r="D10" s="122" t="s">
        <v>260</v>
      </c>
      <c r="E10" s="124" t="s">
        <v>261</v>
      </c>
      <c r="F10" s="124" t="s">
        <v>262</v>
      </c>
      <c r="G10" s="124" t="s">
        <v>263</v>
      </c>
      <c r="H10" s="125" t="str">
        <f>VLOOKUP('I. évfolyam'!$B$21,'I. évfolyam'!$A$9:$P$15,13,FALSE)</f>
        <v>KTK-marketLB</v>
      </c>
      <c r="I10" s="125" t="str">
        <f>VLOOKUP('I. évfolyam'!$B$21,'I. évfolyam'!$A$9:$P$15,4,FALSE)</f>
        <v>Marketing</v>
      </c>
      <c r="J10" s="125">
        <v>2</v>
      </c>
      <c r="K10" s="142">
        <f>WEEKNUM('I. évfolyam'!$A$21,1) - WEEKNUM(E10,1) + 1</f>
        <v>2</v>
      </c>
      <c r="L10" s="126">
        <f>WEEKDAY('I. évfolyam'!$A$21,2)</f>
        <v>6</v>
      </c>
      <c r="M10" s="126" t="str">
        <f>LEFT('I. évfolyam'!$B$19,5)</f>
        <v>09:30</v>
      </c>
      <c r="N10" s="126" t="str">
        <f>RIGHT('I. évfolyam'!$B$19,5)</f>
        <v>10:45</v>
      </c>
      <c r="O10" s="127" t="str">
        <f>VLOOKUP('I. évfolyam'!$B$21,'I. évfolyam'!$A$9:$P$15,15,FALSE) &amp; "{" &amp; VLOOKUP('I. évfolyam'!$B$21,'I. évfolyam'!$A$9:$P$15,13,FALSE) &amp; "}"</f>
        <v>LB17GMK03{KTK-marketLB}</v>
      </c>
      <c r="P10" s="125" t="str">
        <f>"KTK-" &amp; 'I. évfolyam'!$C$21</f>
        <v>KTK-B025</v>
      </c>
      <c r="Q10" s="121"/>
      <c r="R10" s="121" t="s">
        <v>265</v>
      </c>
      <c r="S10" s="121" t="s">
        <v>264</v>
      </c>
      <c r="T10" s="128" t="s">
        <v>264</v>
      </c>
    </row>
    <row r="11" spans="1:20" ht="15.75" hidden="1" thickBot="1">
      <c r="A11" s="129" t="s">
        <v>257</v>
      </c>
      <c r="B11" s="130" t="s">
        <v>258</v>
      </c>
      <c r="C11" s="122" t="s">
        <v>259</v>
      </c>
      <c r="D11" s="122" t="s">
        <v>260</v>
      </c>
      <c r="E11" s="123" t="s">
        <v>261</v>
      </c>
      <c r="F11" s="123" t="s">
        <v>262</v>
      </c>
      <c r="G11" s="123" t="s">
        <v>263</v>
      </c>
      <c r="H11" s="127" t="str">
        <f>VLOOKUP('I. évfolyam'!$D$21,'I. évfolyam'!$A$9:$P$15,13,FALSE)</f>
        <v>KTK-marketLB</v>
      </c>
      <c r="I11" s="127" t="str">
        <f>VLOOKUP('I. évfolyam'!$D$21,'I. évfolyam'!$A$9:$P$15,4,FALSE)</f>
        <v>Marketing</v>
      </c>
      <c r="J11" s="127">
        <v>2</v>
      </c>
      <c r="K11" s="131">
        <f>WEEKNUM('I. évfolyam'!$A$21,1) - WEEKNUM(E11,1) + 1</f>
        <v>2</v>
      </c>
      <c r="L11" s="132">
        <f>WEEKDAY('I. évfolyam'!$A$21,2)</f>
        <v>6</v>
      </c>
      <c r="M11" s="132" t="str">
        <f>LEFT('I. évfolyam'!$D$19,5)</f>
        <v>11:00</v>
      </c>
      <c r="N11" s="132" t="str">
        <f>RIGHT('I. évfolyam'!$D$19,5)</f>
        <v>12:15</v>
      </c>
      <c r="O11" s="127" t="str">
        <f>VLOOKUP('I. évfolyam'!$D$21,'I. évfolyam'!$A$9:$P$15,15,FALSE) &amp; "{" &amp; VLOOKUP('I. évfolyam'!$D$21,'I. évfolyam'!$A$9:$P$15,13,FALSE) &amp; "}"</f>
        <v>LB17GMK03{KTK-marketLB}</v>
      </c>
      <c r="P11" s="127" t="str">
        <f>"KTK-" &amp; 'I. évfolyam'!$E$21</f>
        <v>KTK-B025</v>
      </c>
      <c r="Q11" s="122"/>
      <c r="R11" s="122" t="s">
        <v>265</v>
      </c>
      <c r="S11" s="122" t="s">
        <v>264</v>
      </c>
      <c r="T11" s="133" t="s">
        <v>264</v>
      </c>
    </row>
    <row r="12" spans="1:20" ht="15.75" hidden="1" thickBot="1">
      <c r="A12" s="129" t="s">
        <v>257</v>
      </c>
      <c r="B12" s="130" t="s">
        <v>258</v>
      </c>
      <c r="C12" s="122" t="s">
        <v>259</v>
      </c>
      <c r="D12" s="122" t="s">
        <v>260</v>
      </c>
      <c r="E12" s="123" t="s">
        <v>261</v>
      </c>
      <c r="F12" s="123" t="s">
        <v>262</v>
      </c>
      <c r="G12" s="123" t="s">
        <v>263</v>
      </c>
      <c r="H12" s="127" t="str">
        <f>VLOOKUP('I. évfolyam'!$F$21,'I. évfolyam'!$A$9:$P$15,13,FALSE)</f>
        <v>KTK-marketLB</v>
      </c>
      <c r="I12" s="127" t="str">
        <f>VLOOKUP('I. évfolyam'!$F$21,'I. évfolyam'!$A$9:$P$15,4,FALSE)</f>
        <v>Marketing</v>
      </c>
      <c r="J12" s="127">
        <v>2</v>
      </c>
      <c r="K12" s="131">
        <f>WEEKNUM('I. évfolyam'!$A$21,1) - WEEKNUM(E12,1) + 1</f>
        <v>2</v>
      </c>
      <c r="L12" s="132">
        <f>WEEKDAY('I. évfolyam'!$A$21,2)</f>
        <v>6</v>
      </c>
      <c r="M12" s="132" t="str">
        <f>LEFT('I. évfolyam'!$F$19,5)</f>
        <v>12:30</v>
      </c>
      <c r="N12" s="132" t="str">
        <f>RIGHT('I. évfolyam'!$F$19,5)</f>
        <v>13:45</v>
      </c>
      <c r="O12" s="127" t="str">
        <f>VLOOKUP('I. évfolyam'!$F$21,'I. évfolyam'!$A$9:$P$15,15,FALSE) &amp; "{" &amp; VLOOKUP('I. évfolyam'!$F$21,'I. évfolyam'!$A$9:$P$15,13,FALSE) &amp; "}"</f>
        <v>LB17GMK03{KTK-marketLB}</v>
      </c>
      <c r="P12" s="127" t="str">
        <f>"KTK-" &amp; 'I. évfolyam'!$G$21</f>
        <v>KTK-B025</v>
      </c>
      <c r="Q12" s="122"/>
      <c r="R12" s="122" t="s">
        <v>265</v>
      </c>
      <c r="S12" s="122" t="s">
        <v>264</v>
      </c>
      <c r="T12" s="133" t="s">
        <v>264</v>
      </c>
    </row>
    <row r="13" spans="1:20" ht="15.75" hidden="1" thickBot="1">
      <c r="A13" s="129" t="s">
        <v>257</v>
      </c>
      <c r="B13" s="130" t="s">
        <v>258</v>
      </c>
      <c r="C13" s="122" t="s">
        <v>259</v>
      </c>
      <c r="D13" s="122" t="s">
        <v>260</v>
      </c>
      <c r="E13" s="123" t="s">
        <v>261</v>
      </c>
      <c r="F13" s="123" t="s">
        <v>262</v>
      </c>
      <c r="G13" s="123" t="s">
        <v>263</v>
      </c>
      <c r="H13" s="127" t="str">
        <f>VLOOKUP('I. évfolyam'!$H$21,'I. évfolyam'!$A$9:$P$15,13,FALSE)</f>
        <v>KTK-marketLB</v>
      </c>
      <c r="I13" s="127" t="str">
        <f>VLOOKUP('I. évfolyam'!$H$21,'I. évfolyam'!$A$9:$P$15,4,FALSE)</f>
        <v>Marketing</v>
      </c>
      <c r="J13" s="127">
        <v>2</v>
      </c>
      <c r="K13" s="131">
        <f>WEEKNUM('I. évfolyam'!$A$21,1) - WEEKNUM(E13,1) + 1</f>
        <v>2</v>
      </c>
      <c r="L13" s="132">
        <f>WEEKDAY('I. évfolyam'!$A$21,2)</f>
        <v>6</v>
      </c>
      <c r="M13" s="132" t="str">
        <f>LEFT('I. évfolyam'!$H$19,5)</f>
        <v>14:00</v>
      </c>
      <c r="N13" s="132" t="str">
        <f>RIGHT('I. évfolyam'!$H$19,5)</f>
        <v>15:15</v>
      </c>
      <c r="O13" s="127" t="str">
        <f>VLOOKUP('I. évfolyam'!$H$21,'I. évfolyam'!$A$9:$P$15,15,FALSE) &amp; "{" &amp; VLOOKUP('I. évfolyam'!$H$21,'I. évfolyam'!$A$9:$P$15,13,FALSE) &amp; "}"</f>
        <v>LB17GMK03{KTK-marketLB}</v>
      </c>
      <c r="P13" s="127" t="str">
        <f>"KTK-" &amp; 'I. évfolyam'!$I$21</f>
        <v>KTK-B025</v>
      </c>
      <c r="Q13" s="122"/>
      <c r="R13" s="122" t="s">
        <v>265</v>
      </c>
      <c r="S13" s="122" t="s">
        <v>264</v>
      </c>
      <c r="T13" s="133" t="s">
        <v>264</v>
      </c>
    </row>
    <row r="14" spans="1:20" ht="15.75" hidden="1" thickBot="1">
      <c r="A14" s="129" t="s">
        <v>257</v>
      </c>
      <c r="B14" s="130" t="s">
        <v>258</v>
      </c>
      <c r="C14" s="122" t="s">
        <v>259</v>
      </c>
      <c r="D14" s="122" t="s">
        <v>260</v>
      </c>
      <c r="E14" s="123" t="s">
        <v>261</v>
      </c>
      <c r="F14" s="123" t="s">
        <v>262</v>
      </c>
      <c r="G14" s="123" t="s">
        <v>263</v>
      </c>
      <c r="H14" s="127" t="str">
        <f>VLOOKUP('I. évfolyam'!$J$21,'I. évfolyam'!$A$9:$P$15,13,FALSE)</f>
        <v>KTK-matalaLB</v>
      </c>
      <c r="I14" s="127" t="str">
        <f>VLOOKUP('I. évfolyam'!$J$21,'I. évfolyam'!$A$9:$P$15,4,FALSE)</f>
        <v>Matematikai alapok</v>
      </c>
      <c r="J14" s="127">
        <v>2</v>
      </c>
      <c r="K14" s="131">
        <f>WEEKNUM('I. évfolyam'!$A$21,1) - WEEKNUM(E14,1) + 1</f>
        <v>2</v>
      </c>
      <c r="L14" s="132">
        <f>WEEKDAY('I. évfolyam'!$A$21,2)</f>
        <v>6</v>
      </c>
      <c r="M14" s="132" t="str">
        <f>LEFT('I. évfolyam'!$J$19,5)</f>
        <v>15:30</v>
      </c>
      <c r="N14" s="132" t="str">
        <f>RIGHT('I. évfolyam'!$J$19,5)</f>
        <v>16:45</v>
      </c>
      <c r="O14" s="127" t="str">
        <f>VLOOKUP('I. évfolyam'!$J$21,'I. évfolyam'!$A$9:$P$15,15,FALSE) &amp; "{" &amp; VLOOKUP('I. évfolyam'!$J$21,'I. évfolyam'!$A$9:$P$15,13,FALSE) &amp; "}"</f>
        <v>LB17GMK04{KTK-matalaLB}</v>
      </c>
      <c r="P14" s="127" t="str">
        <f>"KTK-" &amp; 'I. évfolyam'!$K$21</f>
        <v>KTK-B025</v>
      </c>
      <c r="Q14" s="122"/>
      <c r="R14" s="122" t="s">
        <v>265</v>
      </c>
      <c r="S14" s="122" t="s">
        <v>264</v>
      </c>
      <c r="T14" s="133" t="s">
        <v>264</v>
      </c>
    </row>
    <row r="15" spans="1:20" ht="15.75" hidden="1" thickBot="1">
      <c r="A15" s="129" t="s">
        <v>257</v>
      </c>
      <c r="B15" s="130" t="s">
        <v>258</v>
      </c>
      <c r="C15" s="122" t="s">
        <v>259</v>
      </c>
      <c r="D15" s="122" t="s">
        <v>260</v>
      </c>
      <c r="E15" s="123" t="s">
        <v>261</v>
      </c>
      <c r="F15" s="123" t="s">
        <v>262</v>
      </c>
      <c r="G15" s="123" t="s">
        <v>263</v>
      </c>
      <c r="H15" s="127" t="str">
        <f>VLOOKUP('I. évfolyam'!$L$21,'I. évfolyam'!$A$9:$P$15,13,FALSE)</f>
        <v>KTK-matalaLB</v>
      </c>
      <c r="I15" s="127" t="str">
        <f>VLOOKUP('I. évfolyam'!$L$21,'I. évfolyam'!$A$9:$P$15,4,FALSE)</f>
        <v>Matematikai alapok</v>
      </c>
      <c r="J15" s="127">
        <v>2</v>
      </c>
      <c r="K15" s="131">
        <f>WEEKNUM('I. évfolyam'!$A$21,1) - WEEKNUM(E15,1) + 1</f>
        <v>2</v>
      </c>
      <c r="L15" s="132">
        <f>WEEKDAY('I. évfolyam'!$A$21,2)</f>
        <v>6</v>
      </c>
      <c r="M15" s="132" t="str">
        <f>LEFT('I. évfolyam'!$L$19,5)</f>
        <v>17:00</v>
      </c>
      <c r="N15" s="132" t="str">
        <f>RIGHT('I. évfolyam'!$L$19,5)</f>
        <v>18:15</v>
      </c>
      <c r="O15" s="127" t="str">
        <f>VLOOKUP('I. évfolyam'!$L$21,'I. évfolyam'!$A$9:$P$15,15,FALSE) &amp; "{" &amp; VLOOKUP('I. évfolyam'!$L$21,'I. évfolyam'!$A$9:$P$15,13,FALSE) &amp; "}"</f>
        <v>LB17GMK04{KTK-matalaLB}</v>
      </c>
      <c r="P15" s="127" t="str">
        <f>"KTK-" &amp; 'I. évfolyam'!$M$21</f>
        <v>KTK-B025</v>
      </c>
      <c r="Q15" s="122"/>
      <c r="R15" s="122" t="s">
        <v>265</v>
      </c>
      <c r="S15" s="122" t="s">
        <v>264</v>
      </c>
      <c r="T15" s="133" t="s">
        <v>264</v>
      </c>
    </row>
    <row r="16" spans="1:20" ht="15.75" hidden="1" thickBot="1">
      <c r="A16" s="129" t="s">
        <v>257</v>
      </c>
      <c r="B16" s="130" t="s">
        <v>258</v>
      </c>
      <c r="C16" s="122" t="s">
        <v>259</v>
      </c>
      <c r="D16" s="122" t="s">
        <v>260</v>
      </c>
      <c r="E16" s="123" t="s">
        <v>261</v>
      </c>
      <c r="F16" s="123" t="s">
        <v>262</v>
      </c>
      <c r="G16" s="123" t="s">
        <v>263</v>
      </c>
      <c r="H16" s="127" t="e">
        <f>VLOOKUP('I. évfolyam'!$N$21,'I. évfolyam'!$A$9:$P$15,13,FALSE)</f>
        <v>#N/A</v>
      </c>
      <c r="I16" s="127" t="e">
        <f>VLOOKUP('I. évfolyam'!$N$21,'I. évfolyam'!$A$9:$P$15,4,FALSE)</f>
        <v>#N/A</v>
      </c>
      <c r="J16" s="127">
        <v>2</v>
      </c>
      <c r="K16" s="131">
        <f>WEEKNUM('I. évfolyam'!$A$21,1) - WEEKNUM(E16,1) + 1</f>
        <v>2</v>
      </c>
      <c r="L16" s="132">
        <f>WEEKDAY('I. évfolyam'!$A$21,2)</f>
        <v>6</v>
      </c>
      <c r="M16" s="132" t="str">
        <f>LEFT('I. évfolyam'!$N$19,5)</f>
        <v/>
      </c>
      <c r="N16" s="132" t="str">
        <f>RIGHT('I. évfolyam'!$N$19,5)</f>
        <v/>
      </c>
      <c r="O16" s="127" t="e">
        <f>VLOOKUP('I. évfolyam'!$N$21,'I. évfolyam'!$A$9:$P$15,15,FALSE) &amp; "{" &amp; VLOOKUP('I. évfolyam'!$N$21,'I. évfolyam'!$A$9:$P$15,13,FALSE) &amp; "}"</f>
        <v>#N/A</v>
      </c>
      <c r="P16" s="127" t="str">
        <f>"KTK-" &amp; 'I. évfolyam'!$O$21</f>
        <v>KTK-</v>
      </c>
      <c r="Q16" s="122"/>
      <c r="R16" s="122" t="s">
        <v>265</v>
      </c>
      <c r="S16" s="122" t="s">
        <v>264</v>
      </c>
      <c r="T16" s="133" t="s">
        <v>264</v>
      </c>
    </row>
    <row r="17" spans="1:20" ht="15.75" hidden="1" thickBot="1">
      <c r="A17" s="134" t="s">
        <v>257</v>
      </c>
      <c r="B17" s="135" t="s">
        <v>258</v>
      </c>
      <c r="C17" s="136" t="s">
        <v>259</v>
      </c>
      <c r="D17" s="136" t="s">
        <v>260</v>
      </c>
      <c r="E17" s="137" t="s">
        <v>261</v>
      </c>
      <c r="F17" s="137" t="s">
        <v>262</v>
      </c>
      <c r="G17" s="137" t="s">
        <v>263</v>
      </c>
      <c r="H17" s="138" t="e">
        <f>VLOOKUP('I. évfolyam'!$P$21,'I. évfolyam'!$A$9:$P$15,13,FALSE)</f>
        <v>#N/A</v>
      </c>
      <c r="I17" s="138" t="e">
        <f>VLOOKUP('I. évfolyam'!$P$21,'I. évfolyam'!$A$9:$P$15,4,FALSE)</f>
        <v>#N/A</v>
      </c>
      <c r="J17" s="138">
        <v>2</v>
      </c>
      <c r="K17" s="139">
        <f>WEEKNUM('I. évfolyam'!$A$21,1) - WEEKNUM(E17,1) + 1</f>
        <v>2</v>
      </c>
      <c r="L17" s="140">
        <f>WEEKDAY('I. évfolyam'!$A$21,2)</f>
        <v>6</v>
      </c>
      <c r="M17" s="140" t="str">
        <f>LEFT('I. évfolyam'!$P$19,5)</f>
        <v>17:00</v>
      </c>
      <c r="N17" s="140" t="str">
        <f>RIGHT('I. évfolyam'!$P$19,5)</f>
        <v>18:15</v>
      </c>
      <c r="O17" s="138" t="e">
        <f>VLOOKUP('I. évfolyam'!$P$21,'I. évfolyam'!$A$9:$P$15,15,FALSE) &amp; "{" &amp; VLOOKUP('I. évfolyam'!$P$21,'I. évfolyam'!$A$9:$P$15,13,FALSE) &amp; "}"</f>
        <v>#N/A</v>
      </c>
      <c r="P17" s="138" t="str">
        <f>"KTK-" &amp; 'I. évfolyam'!$Q$21</f>
        <v>KTK-</v>
      </c>
      <c r="Q17" s="136"/>
      <c r="R17" s="136" t="s">
        <v>265</v>
      </c>
      <c r="S17" s="136" t="s">
        <v>264</v>
      </c>
      <c r="T17" s="141" t="s">
        <v>264</v>
      </c>
    </row>
    <row r="18" spans="1:20" ht="15.75" hidden="1" thickBot="1">
      <c r="A18" s="119" t="s">
        <v>257</v>
      </c>
      <c r="B18" s="120" t="s">
        <v>258</v>
      </c>
      <c r="C18" s="121" t="s">
        <v>259</v>
      </c>
      <c r="D18" s="122" t="s">
        <v>260</v>
      </c>
      <c r="E18" s="124" t="s">
        <v>261</v>
      </c>
      <c r="F18" s="124" t="s">
        <v>262</v>
      </c>
      <c r="G18" s="124" t="s">
        <v>263</v>
      </c>
      <c r="H18" s="125" t="str">
        <f>VLOOKUP('I. évfolyam'!$B$22,'I. évfolyam'!$A$9:$P$15,13,FALSE)</f>
        <v>KTK-informLB</v>
      </c>
      <c r="I18" s="125" t="str">
        <f>VLOOKUP('I. évfolyam'!$B$22,'I. évfolyam'!$A$9:$P$15,4,FALSE)</f>
        <v>Gazdaságinformatika</v>
      </c>
      <c r="J18" s="125">
        <v>2</v>
      </c>
      <c r="K18" s="142">
        <f>WEEKNUM('I. évfolyam'!$A$22,1) - WEEKNUM(E18,1) +1</f>
        <v>3</v>
      </c>
      <c r="L18" s="126">
        <f>WEEKDAY('I. évfolyam'!$A$22,2)</f>
        <v>6</v>
      </c>
      <c r="M18" s="126" t="str">
        <f>LEFT('I. évfolyam'!$B$19,5)</f>
        <v>09:30</v>
      </c>
      <c r="N18" s="126" t="str">
        <f>RIGHT('I. évfolyam'!$B$19,5)</f>
        <v>10:45</v>
      </c>
      <c r="O18" s="127" t="str">
        <f>VLOOKUP('I. évfolyam'!$B$22,'I. évfolyam'!$A$9:$P$15,15,FALSE) &amp; "{" &amp; VLOOKUP('I. évfolyam'!$B$22,'I. évfolyam'!$A$9:$P$15,13,FALSE) &amp; "}"</f>
        <v>LB17GMK01{KTK-informLB}</v>
      </c>
      <c r="P18" s="125" t="str">
        <f>"KTK-" &amp; 'I. évfolyam'!$C$22</f>
        <v>KTK-B025</v>
      </c>
      <c r="Q18" s="121"/>
      <c r="R18" s="121" t="s">
        <v>265</v>
      </c>
      <c r="S18" s="121" t="s">
        <v>264</v>
      </c>
      <c r="T18" s="128" t="s">
        <v>264</v>
      </c>
    </row>
    <row r="19" spans="1:20" ht="15.75" hidden="1" thickBot="1">
      <c r="A19" s="129" t="s">
        <v>257</v>
      </c>
      <c r="B19" s="130" t="s">
        <v>258</v>
      </c>
      <c r="C19" s="122" t="s">
        <v>259</v>
      </c>
      <c r="D19" s="122" t="s">
        <v>260</v>
      </c>
      <c r="E19" s="123" t="s">
        <v>261</v>
      </c>
      <c r="F19" s="123" t="s">
        <v>262</v>
      </c>
      <c r="G19" s="123" t="s">
        <v>263</v>
      </c>
      <c r="H19" s="127" t="str">
        <f>VLOOKUP('I. évfolyam'!$D$22,'I. évfolyam'!$A$9:$P$15,13,FALSE)</f>
        <v>KTK-informLB</v>
      </c>
      <c r="I19" s="127" t="str">
        <f>VLOOKUP('I. évfolyam'!$D$22,'I. évfolyam'!$A$9:$P$15,4,FALSE)</f>
        <v>Gazdaságinformatika</v>
      </c>
      <c r="J19" s="127">
        <v>2</v>
      </c>
      <c r="K19" s="143">
        <f>WEEKNUM('I. évfolyam'!$A$22,1) - WEEKNUM(E19,1) +1</f>
        <v>3</v>
      </c>
      <c r="L19" s="132">
        <f>WEEKDAY('I. évfolyam'!$A$22,2)</f>
        <v>6</v>
      </c>
      <c r="M19" s="132" t="str">
        <f>LEFT('I. évfolyam'!$D$19,5)</f>
        <v>11:00</v>
      </c>
      <c r="N19" s="132" t="str">
        <f>RIGHT('I. évfolyam'!$D$19,5)</f>
        <v>12:15</v>
      </c>
      <c r="O19" s="127" t="str">
        <f>VLOOKUP('I. évfolyam'!$D$22,'I. évfolyam'!$A$9:$P$15,15,FALSE) &amp; "{" &amp; VLOOKUP('I. évfolyam'!$D$22,'I. évfolyam'!$A$9:$P$15,13,FALSE) &amp; "}"</f>
        <v>LB17GMK01{KTK-informLB}</v>
      </c>
      <c r="P19" s="127" t="str">
        <f>"KTK-" &amp; 'I. évfolyam'!$E$22</f>
        <v>KTK-B025</v>
      </c>
      <c r="Q19" s="122"/>
      <c r="R19" s="122" t="s">
        <v>265</v>
      </c>
      <c r="S19" s="122" t="s">
        <v>264</v>
      </c>
      <c r="T19" s="133" t="s">
        <v>264</v>
      </c>
    </row>
    <row r="20" spans="1:20" ht="15.75" hidden="1" thickBot="1">
      <c r="A20" s="129" t="s">
        <v>257</v>
      </c>
      <c r="B20" s="130" t="s">
        <v>258</v>
      </c>
      <c r="C20" s="122" t="s">
        <v>259</v>
      </c>
      <c r="D20" s="122" t="s">
        <v>260</v>
      </c>
      <c r="E20" s="123" t="s">
        <v>261</v>
      </c>
      <c r="F20" s="123" t="s">
        <v>262</v>
      </c>
      <c r="G20" s="123" t="s">
        <v>263</v>
      </c>
      <c r="H20" s="127" t="str">
        <f>VLOOKUP('I. évfolyam'!$F$22,'I. évfolyam'!$A$9:$P$15,13,FALSE)</f>
        <v>KTK-marketLB</v>
      </c>
      <c r="I20" s="127" t="str">
        <f>VLOOKUP('I. évfolyam'!$F$22,'I. évfolyam'!$A$9:$P$15,4,FALSE)</f>
        <v>Marketing</v>
      </c>
      <c r="J20" s="127">
        <v>2</v>
      </c>
      <c r="K20" s="143">
        <f>WEEKNUM('I. évfolyam'!$A$22,1) - WEEKNUM(E20,1) +1</f>
        <v>3</v>
      </c>
      <c r="L20" s="132">
        <f>WEEKDAY('I. évfolyam'!$A$22,2)</f>
        <v>6</v>
      </c>
      <c r="M20" s="132" t="str">
        <f>LEFT('I. évfolyam'!$F$19,5)</f>
        <v>12:30</v>
      </c>
      <c r="N20" s="132" t="str">
        <f>RIGHT('I. évfolyam'!$F$19,5)</f>
        <v>13:45</v>
      </c>
      <c r="O20" s="127" t="str">
        <f>VLOOKUP('I. évfolyam'!$F$22,'I. évfolyam'!$A$9:$P$15,15,FALSE) &amp; "{" &amp; VLOOKUP('I. évfolyam'!$F$22,'I. évfolyam'!$A$9:$P$15,13,FALSE) &amp; "}"</f>
        <v>LB17GMK03{KTK-marketLB}</v>
      </c>
      <c r="P20" s="127" t="str">
        <f>"KTK-" &amp; 'I. évfolyam'!$G$22</f>
        <v>KTK-B025</v>
      </c>
      <c r="Q20" s="122"/>
      <c r="R20" s="122" t="s">
        <v>265</v>
      </c>
      <c r="S20" s="122" t="s">
        <v>264</v>
      </c>
      <c r="T20" s="133" t="s">
        <v>264</v>
      </c>
    </row>
    <row r="21" spans="1:20" ht="15.75" hidden="1" thickBot="1">
      <c r="A21" s="129" t="s">
        <v>257</v>
      </c>
      <c r="B21" s="130" t="s">
        <v>258</v>
      </c>
      <c r="C21" s="122" t="s">
        <v>259</v>
      </c>
      <c r="D21" s="122" t="s">
        <v>260</v>
      </c>
      <c r="E21" s="123" t="s">
        <v>261</v>
      </c>
      <c r="F21" s="123" t="s">
        <v>262</v>
      </c>
      <c r="G21" s="123" t="s">
        <v>263</v>
      </c>
      <c r="H21" s="127" t="str">
        <f>VLOOKUP('I. évfolyam'!$H$22,'I. évfolyam'!$A$9:$P$15,13,FALSE)</f>
        <v>KTK-marketLB</v>
      </c>
      <c r="I21" s="127" t="str">
        <f>VLOOKUP('I. évfolyam'!$H$22,'I. évfolyam'!$A$9:$P$15,4,FALSE)</f>
        <v>Marketing</v>
      </c>
      <c r="J21" s="127">
        <v>2</v>
      </c>
      <c r="K21" s="143">
        <f>WEEKNUM('I. évfolyam'!$A$22,1) - WEEKNUM(E21,1) +1</f>
        <v>3</v>
      </c>
      <c r="L21" s="132">
        <f>WEEKDAY('I. évfolyam'!$A$22,2)</f>
        <v>6</v>
      </c>
      <c r="M21" s="132" t="str">
        <f>LEFT('I. évfolyam'!$H$19,5)</f>
        <v>14:00</v>
      </c>
      <c r="N21" s="132" t="str">
        <f>RIGHT('I. évfolyam'!$H$19,5)</f>
        <v>15:15</v>
      </c>
      <c r="O21" s="127" t="str">
        <f>VLOOKUP('I. évfolyam'!$H$22,'I. évfolyam'!$A$9:$P$15,15,FALSE) &amp; "{" &amp; VLOOKUP('I. évfolyam'!$H$22,'I. évfolyam'!$A$9:$P$15,13,FALSE) &amp; "}"</f>
        <v>LB17GMK03{KTK-marketLB}</v>
      </c>
      <c r="P21" s="127" t="str">
        <f>"KTK-" &amp; 'I. évfolyam'!$I$22</f>
        <v>KTK-B025</v>
      </c>
      <c r="Q21" s="122"/>
      <c r="R21" s="122" t="s">
        <v>265</v>
      </c>
      <c r="S21" s="122" t="s">
        <v>264</v>
      </c>
      <c r="T21" s="133" t="s">
        <v>264</v>
      </c>
    </row>
    <row r="22" spans="1:20" ht="15.75" hidden="1" thickBot="1">
      <c r="A22" s="129" t="s">
        <v>257</v>
      </c>
      <c r="B22" s="130" t="s">
        <v>258</v>
      </c>
      <c r="C22" s="122" t="s">
        <v>259</v>
      </c>
      <c r="D22" s="122" t="s">
        <v>260</v>
      </c>
      <c r="E22" s="123" t="s">
        <v>261</v>
      </c>
      <c r="F22" s="123" t="s">
        <v>262</v>
      </c>
      <c r="G22" s="123" t="s">
        <v>263</v>
      </c>
      <c r="H22" s="127" t="e">
        <f>VLOOKUP('I. évfolyam'!$J$22,'I. évfolyam'!$A$9:$P$15,13,FALSE)</f>
        <v>#N/A</v>
      </c>
      <c r="I22" s="127" t="e">
        <f>VLOOKUP('I. évfolyam'!$J$22,'I. évfolyam'!$A$9:$P$15,4,FALSE)</f>
        <v>#N/A</v>
      </c>
      <c r="J22" s="127">
        <v>2</v>
      </c>
      <c r="K22" s="143">
        <f>WEEKNUM('I. évfolyam'!$A$22,1) - WEEKNUM(E22,1) +1</f>
        <v>3</v>
      </c>
      <c r="L22" s="132">
        <f>WEEKDAY('I. évfolyam'!$A$22,2)</f>
        <v>6</v>
      </c>
      <c r="M22" s="132" t="str">
        <f>LEFT('I. évfolyam'!$J$19,5)</f>
        <v>15:30</v>
      </c>
      <c r="N22" s="132" t="str">
        <f>RIGHT('I. évfolyam'!$J$19,5)</f>
        <v>16:45</v>
      </c>
      <c r="O22" s="127" t="e">
        <f>VLOOKUP('I. évfolyam'!$J$22,'I. évfolyam'!$A$9:$P$15,15,FALSE) &amp; "{" &amp; VLOOKUP('I. évfolyam'!$J$22,'I. évfolyam'!$A$9:$P$15,13,FALSE) &amp; "}"</f>
        <v>#N/A</v>
      </c>
      <c r="P22" s="127" t="str">
        <f>"KTK-" &amp; 'I. évfolyam'!$K$22</f>
        <v>KTK-</v>
      </c>
      <c r="Q22" s="122"/>
      <c r="R22" s="122" t="s">
        <v>265</v>
      </c>
      <c r="S22" s="122" t="s">
        <v>264</v>
      </c>
      <c r="T22" s="133" t="s">
        <v>264</v>
      </c>
    </row>
    <row r="23" spans="1:20" ht="15.75" hidden="1" thickBot="1">
      <c r="A23" s="129" t="s">
        <v>257</v>
      </c>
      <c r="B23" s="130" t="s">
        <v>258</v>
      </c>
      <c r="C23" s="122" t="s">
        <v>259</v>
      </c>
      <c r="D23" s="122" t="s">
        <v>260</v>
      </c>
      <c r="E23" s="123" t="s">
        <v>261</v>
      </c>
      <c r="F23" s="123" t="s">
        <v>262</v>
      </c>
      <c r="G23" s="123" t="s">
        <v>263</v>
      </c>
      <c r="H23" s="127" t="e">
        <f>VLOOKUP('I. évfolyam'!$L$22,'I. évfolyam'!$A$9:$P$15,13,FALSE)</f>
        <v>#N/A</v>
      </c>
      <c r="I23" s="127" t="e">
        <f>VLOOKUP('I. évfolyam'!$L$22,'I. évfolyam'!$A$9:$P$15,4,FALSE)</f>
        <v>#N/A</v>
      </c>
      <c r="J23" s="127">
        <v>2</v>
      </c>
      <c r="K23" s="143">
        <f>WEEKNUM('I. évfolyam'!$A$22,1) - WEEKNUM(E23,1) +1</f>
        <v>3</v>
      </c>
      <c r="L23" s="132">
        <f>WEEKDAY('I. évfolyam'!$A$22,2)</f>
        <v>6</v>
      </c>
      <c r="M23" s="132" t="str">
        <f>LEFT('I. évfolyam'!$L$19,5)</f>
        <v>17:00</v>
      </c>
      <c r="N23" s="132" t="str">
        <f>RIGHT('I. évfolyam'!$L$19,5)</f>
        <v>18:15</v>
      </c>
      <c r="O23" s="127" t="e">
        <f>VLOOKUP('I. évfolyam'!$L$22,'I. évfolyam'!$A$9:$P$15,15,FALSE) &amp; "{" &amp; VLOOKUP('I. évfolyam'!$L$22,'I. évfolyam'!$A$9:$P$15,13,FALSE) &amp; "}"</f>
        <v>#N/A</v>
      </c>
      <c r="P23" s="127" t="str">
        <f>"KTK-" &amp; 'I. évfolyam'!$M$22</f>
        <v>KTK-</v>
      </c>
      <c r="Q23" s="122"/>
      <c r="R23" s="122" t="s">
        <v>265</v>
      </c>
      <c r="S23" s="122" t="s">
        <v>264</v>
      </c>
      <c r="T23" s="133" t="s">
        <v>264</v>
      </c>
    </row>
    <row r="24" spans="1:20" ht="15.75" hidden="1" thickBot="1">
      <c r="A24" s="129" t="s">
        <v>257</v>
      </c>
      <c r="B24" s="130" t="s">
        <v>258</v>
      </c>
      <c r="C24" s="122" t="s">
        <v>259</v>
      </c>
      <c r="D24" s="122" t="s">
        <v>260</v>
      </c>
      <c r="E24" s="123" t="s">
        <v>261</v>
      </c>
      <c r="F24" s="123" t="s">
        <v>262</v>
      </c>
      <c r="G24" s="123" t="s">
        <v>263</v>
      </c>
      <c r="H24" s="127" t="e">
        <f>VLOOKUP('I. évfolyam'!$N$22,'I. évfolyam'!$A$9:$P$15,13,FALSE)</f>
        <v>#N/A</v>
      </c>
      <c r="I24" s="127" t="e">
        <f>VLOOKUP('I. évfolyam'!$N$22,'I. évfolyam'!$A$9:$P$15,4,FALSE)</f>
        <v>#N/A</v>
      </c>
      <c r="J24" s="127">
        <v>2</v>
      </c>
      <c r="K24" s="143">
        <f>WEEKNUM('I. évfolyam'!$A$22,1) - WEEKNUM(E24,1) +1</f>
        <v>3</v>
      </c>
      <c r="L24" s="132">
        <f>WEEKDAY('I. évfolyam'!$A$22,2)</f>
        <v>6</v>
      </c>
      <c r="M24" s="132" t="str">
        <f>LEFT('I. évfolyam'!$N$19,5)</f>
        <v/>
      </c>
      <c r="N24" s="132" t="str">
        <f>RIGHT('I. évfolyam'!$N$19,5)</f>
        <v/>
      </c>
      <c r="O24" s="127" t="e">
        <f>VLOOKUP('I. évfolyam'!$N$22,'I. évfolyam'!$A$9:$P$15,15,FALSE) &amp; "{" &amp; VLOOKUP('I. évfolyam'!$N$22,'I. évfolyam'!$A$9:$P$15,13,FALSE) &amp; "}"</f>
        <v>#N/A</v>
      </c>
      <c r="P24" s="127" t="str">
        <f>"KTK-" &amp; 'I. évfolyam'!$O$22</f>
        <v>KTK-</v>
      </c>
      <c r="Q24" s="122"/>
      <c r="R24" s="122" t="s">
        <v>265</v>
      </c>
      <c r="S24" s="122" t="s">
        <v>264</v>
      </c>
      <c r="T24" s="133" t="s">
        <v>264</v>
      </c>
    </row>
    <row r="25" spans="1:20" ht="15.75" hidden="1" thickBot="1">
      <c r="A25" s="134" t="s">
        <v>257</v>
      </c>
      <c r="B25" s="135" t="s">
        <v>258</v>
      </c>
      <c r="C25" s="136" t="s">
        <v>259</v>
      </c>
      <c r="D25" s="136" t="s">
        <v>260</v>
      </c>
      <c r="E25" s="137" t="s">
        <v>261</v>
      </c>
      <c r="F25" s="137" t="s">
        <v>262</v>
      </c>
      <c r="G25" s="137" t="s">
        <v>263</v>
      </c>
      <c r="H25" s="138" t="e">
        <f>VLOOKUP('I. évfolyam'!$P$22,'I. évfolyam'!$A$9:$P$15,13,FALSE)</f>
        <v>#N/A</v>
      </c>
      <c r="I25" s="138" t="e">
        <f>VLOOKUP('I. évfolyam'!$P$22,'I. évfolyam'!$A$9:$P$15,4,FALSE)</f>
        <v>#N/A</v>
      </c>
      <c r="J25" s="138">
        <v>2</v>
      </c>
      <c r="K25" s="144">
        <f>WEEKNUM('I. évfolyam'!$A$22,1) - WEEKNUM(E25,1) +1</f>
        <v>3</v>
      </c>
      <c r="L25" s="140">
        <f>WEEKDAY('I. évfolyam'!$A$22,2)</f>
        <v>6</v>
      </c>
      <c r="M25" s="140" t="str">
        <f>LEFT('I. évfolyam'!$P$19,5)</f>
        <v>17:00</v>
      </c>
      <c r="N25" s="140" t="str">
        <f>RIGHT('I. évfolyam'!$P$19,5)</f>
        <v>18:15</v>
      </c>
      <c r="O25" s="138" t="e">
        <f>VLOOKUP('I. évfolyam'!$P$22,'I. évfolyam'!$A$9:$P$15,15,FALSE) &amp; "{" &amp; VLOOKUP('I. évfolyam'!$P$22,'I. évfolyam'!$A$9:$P$15,13,FALSE) &amp; "}"</f>
        <v>#N/A</v>
      </c>
      <c r="P25" s="138" t="str">
        <f>"KTK-" &amp; 'I. évfolyam'!$Q$22</f>
        <v>KTK-</v>
      </c>
      <c r="Q25" s="136"/>
      <c r="R25" s="136" t="s">
        <v>265</v>
      </c>
      <c r="S25" s="136" t="s">
        <v>264</v>
      </c>
      <c r="T25" s="141" t="s">
        <v>264</v>
      </c>
    </row>
    <row r="26" spans="1:20">
      <c r="A26" s="119" t="s">
        <v>257</v>
      </c>
      <c r="B26" s="120" t="s">
        <v>258</v>
      </c>
      <c r="C26" s="121" t="s">
        <v>259</v>
      </c>
      <c r="D26" s="122" t="s">
        <v>260</v>
      </c>
      <c r="E26" s="124" t="s">
        <v>261</v>
      </c>
      <c r="F26" s="124" t="s">
        <v>262</v>
      </c>
      <c r="G26" s="124" t="s">
        <v>263</v>
      </c>
      <c r="H26" s="125" t="str">
        <f>VLOOKUP('I. évfolyam'!$B$23,'I. évfolyam'!$A$9:$P$15,13,FALSE)</f>
        <v>KTK-uzlkozLB</v>
      </c>
      <c r="I26" s="125" t="str">
        <f>VLOOKUP('I. évfolyam'!$B$23,'I. évfolyam'!$A$9:$P$15,4,FALSE)</f>
        <v>Üzleti és közgazdasági alapok</v>
      </c>
      <c r="J26" s="125">
        <v>2</v>
      </c>
      <c r="K26" s="142">
        <f>WEEKNUM('I. évfolyam'!$A$23,1) - WEEKNUM(E26,1) + 1</f>
        <v>5</v>
      </c>
      <c r="L26" s="126">
        <f>WEEKDAY('I. évfolyam'!$A$23,2)</f>
        <v>6</v>
      </c>
      <c r="M26" s="126" t="str">
        <f>LEFT('I. évfolyam'!$B$19,5)</f>
        <v>09:30</v>
      </c>
      <c r="N26" s="126" t="str">
        <f>RIGHT('I. évfolyam'!$B$19,5)</f>
        <v>10:45</v>
      </c>
      <c r="O26" s="127" t="str">
        <f>VLOOKUP('I. évfolyam'!$B$23,'I. évfolyam'!$A$9:$P$15,15,FALSE) &amp; "{" &amp; VLOOKUP('I. évfolyam'!$B$23,'I. évfolyam'!$A$9:$P$15,13,FALSE) &amp; "}"</f>
        <v>LB17GMK05{KTK-uzlkozLB}</v>
      </c>
      <c r="P26" s="125" t="str">
        <f>"KTK-" &amp; 'I. évfolyam'!$C$23</f>
        <v>KTK-B025</v>
      </c>
      <c r="Q26" s="121"/>
      <c r="R26" s="121" t="s">
        <v>265</v>
      </c>
      <c r="S26" s="121" t="s">
        <v>264</v>
      </c>
      <c r="T26" s="128" t="s">
        <v>264</v>
      </c>
    </row>
    <row r="27" spans="1:20" hidden="1">
      <c r="A27" s="129" t="s">
        <v>257</v>
      </c>
      <c r="B27" s="130" t="s">
        <v>258</v>
      </c>
      <c r="C27" s="122" t="s">
        <v>259</v>
      </c>
      <c r="D27" s="122" t="s">
        <v>260</v>
      </c>
      <c r="E27" s="123" t="s">
        <v>261</v>
      </c>
      <c r="F27" s="123" t="s">
        <v>262</v>
      </c>
      <c r="G27" s="123" t="s">
        <v>263</v>
      </c>
      <c r="H27" s="127" t="str">
        <f>VLOOKUP('I. évfolyam'!$D$23,'I. évfolyam'!$A$9:$P$15,13,FALSE)</f>
        <v>KTK-mikrooLB</v>
      </c>
      <c r="I27" s="127" t="str">
        <f>VLOOKUP('I. évfolyam'!$D$23,'I. évfolyam'!$A$9:$P$15,4,FALSE)</f>
        <v>Mikroökonómia</v>
      </c>
      <c r="J27" s="127">
        <v>2</v>
      </c>
      <c r="K27" s="143">
        <f>WEEKNUM('I. évfolyam'!$A$23,1) - WEEKNUM(E27,1) + 1</f>
        <v>5</v>
      </c>
      <c r="L27" s="132">
        <f>WEEKDAY('I. évfolyam'!$A$23,2)</f>
        <v>6</v>
      </c>
      <c r="M27" s="132" t="str">
        <f>LEFT('I. évfolyam'!$D$19,5)</f>
        <v>11:00</v>
      </c>
      <c r="N27" s="132" t="str">
        <f>RIGHT('I. évfolyam'!$D$19,5)</f>
        <v>12:15</v>
      </c>
      <c r="O27" s="127" t="str">
        <f>VLOOKUP('I. évfolyam'!$D$23,'I. évfolyam'!$A$9:$P$15,15,FALSE) &amp; "{" &amp; VLOOKUP('I. évfolyam'!$D$23,'I. évfolyam'!$A$9:$P$15,13,FALSE) &amp; "}"</f>
        <v>LB17GMK07{KTK-mikrooLB}</v>
      </c>
      <c r="P27" s="127" t="str">
        <f>"KTK-" &amp; 'I. évfolyam'!$E$23</f>
        <v>KTK-B025</v>
      </c>
      <c r="Q27" s="122"/>
      <c r="R27" s="122" t="s">
        <v>265</v>
      </c>
      <c r="S27" s="122" t="s">
        <v>264</v>
      </c>
      <c r="T27" s="133" t="s">
        <v>264</v>
      </c>
    </row>
    <row r="28" spans="1:20" ht="15.75" thickBot="1">
      <c r="A28" s="129" t="s">
        <v>257</v>
      </c>
      <c r="B28" s="130" t="s">
        <v>258</v>
      </c>
      <c r="C28" s="122" t="s">
        <v>259</v>
      </c>
      <c r="D28" s="122" t="s">
        <v>260</v>
      </c>
      <c r="E28" s="123" t="s">
        <v>261</v>
      </c>
      <c r="F28" s="123" t="s">
        <v>262</v>
      </c>
      <c r="G28" s="123" t="s">
        <v>263</v>
      </c>
      <c r="H28" s="127" t="str">
        <f>VLOOKUP('I. évfolyam'!$F$23,'I. évfolyam'!$A$9:$P$15,13,FALSE)</f>
        <v>KTK-uzlkozLB</v>
      </c>
      <c r="I28" s="127" t="str">
        <f>VLOOKUP('I. évfolyam'!$F$23,'I. évfolyam'!$A$9:$P$15,4,FALSE)</f>
        <v>Üzleti és közgazdasági alapok</v>
      </c>
      <c r="J28" s="127">
        <v>2</v>
      </c>
      <c r="K28" s="143">
        <f>WEEKNUM('I. évfolyam'!$A$23,1) - WEEKNUM(E28,1) + 1</f>
        <v>5</v>
      </c>
      <c r="L28" s="132">
        <f>WEEKDAY('I. évfolyam'!$A$23,2)</f>
        <v>6</v>
      </c>
      <c r="M28" s="132" t="str">
        <f>LEFT('I. évfolyam'!$F$19,5)</f>
        <v>12:30</v>
      </c>
      <c r="N28" s="132" t="str">
        <f>RIGHT('I. évfolyam'!$F$19,5)</f>
        <v>13:45</v>
      </c>
      <c r="O28" s="127" t="str">
        <f>VLOOKUP('I. évfolyam'!$F$23,'I. évfolyam'!$A$9:$P$15,15,FALSE) &amp; "{" &amp; VLOOKUP('I. évfolyam'!$F$23,'I. évfolyam'!$A$9:$P$15,13,FALSE) &amp; "}"</f>
        <v>LB17GMK05{KTK-uzlkozLB}</v>
      </c>
      <c r="P28" s="127" t="str">
        <f>"KTK-" &amp; 'I. évfolyam'!$G$23</f>
        <v>KTK-B025</v>
      </c>
      <c r="Q28" s="122"/>
      <c r="R28" s="122" t="s">
        <v>265</v>
      </c>
      <c r="S28" s="122" t="s">
        <v>264</v>
      </c>
      <c r="T28" s="133" t="s">
        <v>264</v>
      </c>
    </row>
    <row r="29" spans="1:20" ht="15.75" hidden="1" thickBot="1">
      <c r="A29" s="129" t="s">
        <v>257</v>
      </c>
      <c r="B29" s="130" t="s">
        <v>258</v>
      </c>
      <c r="C29" s="122" t="s">
        <v>259</v>
      </c>
      <c r="D29" s="122" t="s">
        <v>260</v>
      </c>
      <c r="E29" s="123" t="s">
        <v>261</v>
      </c>
      <c r="F29" s="123" t="s">
        <v>262</v>
      </c>
      <c r="G29" s="123" t="s">
        <v>263</v>
      </c>
      <c r="H29" s="127" t="str">
        <f>VLOOKUP('I. évfolyam'!$H$23,'I. évfolyam'!$A$9:$P$15,13,FALSE)</f>
        <v>KTK-informLB</v>
      </c>
      <c r="I29" s="127" t="str">
        <f>VLOOKUP('I. évfolyam'!$H$23,'I. évfolyam'!$A$9:$P$15,4,FALSE)</f>
        <v>Gazdaságinformatika</v>
      </c>
      <c r="J29" s="127">
        <v>2</v>
      </c>
      <c r="K29" s="143">
        <f>WEEKNUM('I. évfolyam'!$A$23,1) - WEEKNUM(E29,1) + 1</f>
        <v>5</v>
      </c>
      <c r="L29" s="132">
        <f>WEEKDAY('I. évfolyam'!$A$23,2)</f>
        <v>6</v>
      </c>
      <c r="M29" s="132" t="str">
        <f>LEFT('I. évfolyam'!$H$19,5)</f>
        <v>14:00</v>
      </c>
      <c r="N29" s="132" t="str">
        <f>RIGHT('I. évfolyam'!$H$19,5)</f>
        <v>15:15</v>
      </c>
      <c r="O29" s="127" t="str">
        <f>VLOOKUP('I. évfolyam'!$H$23,'I. évfolyam'!$A$9:$P$15,15,FALSE) &amp; "{" &amp; VLOOKUP('I. évfolyam'!$H$23,'I. évfolyam'!$A$9:$P$15,13,FALSE) &amp; "}"</f>
        <v>LB17GMK01{KTK-informLB}</v>
      </c>
      <c r="P29" s="127" t="str">
        <f>"KTK-" &amp; 'I. évfolyam'!$I$23</f>
        <v>KTK-B025</v>
      </c>
      <c r="Q29" s="122"/>
      <c r="R29" s="122" t="s">
        <v>265</v>
      </c>
      <c r="S29" s="122" t="s">
        <v>264</v>
      </c>
      <c r="T29" s="133" t="s">
        <v>264</v>
      </c>
    </row>
    <row r="30" spans="1:20" ht="15.75" hidden="1" thickBot="1">
      <c r="A30" s="129" t="s">
        <v>257</v>
      </c>
      <c r="B30" s="130" t="s">
        <v>258</v>
      </c>
      <c r="C30" s="122" t="s">
        <v>259</v>
      </c>
      <c r="D30" s="122" t="s">
        <v>260</v>
      </c>
      <c r="E30" s="123" t="s">
        <v>261</v>
      </c>
      <c r="F30" s="123" t="s">
        <v>262</v>
      </c>
      <c r="G30" s="123" t="s">
        <v>263</v>
      </c>
      <c r="H30" s="127" t="str">
        <f>VLOOKUP('I. évfolyam'!$J$23,'I. évfolyam'!$A$9:$P$15,13,FALSE)</f>
        <v>KTK-informLB</v>
      </c>
      <c r="I30" s="127" t="str">
        <f>VLOOKUP('I. évfolyam'!$J$23,'I. évfolyam'!$A$9:$P$15,4,FALSE)</f>
        <v>Gazdaságinformatika</v>
      </c>
      <c r="J30" s="127">
        <v>2</v>
      </c>
      <c r="K30" s="143">
        <f>WEEKNUM('I. évfolyam'!$A$23,1) - WEEKNUM(E30,1) + 1</f>
        <v>5</v>
      </c>
      <c r="L30" s="132">
        <f>WEEKDAY('I. évfolyam'!$A$23,2)</f>
        <v>6</v>
      </c>
      <c r="M30" s="132" t="str">
        <f>LEFT('I. évfolyam'!$J$19,5)</f>
        <v>15:30</v>
      </c>
      <c r="N30" s="132" t="str">
        <f>RIGHT('I. évfolyam'!$J$19,5)</f>
        <v>16:45</v>
      </c>
      <c r="O30" s="127" t="str">
        <f>VLOOKUP('I. évfolyam'!$J$23,'I. évfolyam'!$A$9:$P$15,15,FALSE) &amp; "{" &amp; VLOOKUP('I. évfolyam'!$J$23,'I. évfolyam'!$A$9:$P$15,13,FALSE) &amp; "}"</f>
        <v>LB17GMK01{KTK-informLB}</v>
      </c>
      <c r="P30" s="127" t="str">
        <f>"KTK-" &amp; 'I. évfolyam'!$K$23</f>
        <v>KTK-B025</v>
      </c>
      <c r="Q30" s="122"/>
      <c r="R30" s="122" t="s">
        <v>265</v>
      </c>
      <c r="S30" s="122" t="s">
        <v>264</v>
      </c>
      <c r="T30" s="133" t="s">
        <v>264</v>
      </c>
    </row>
    <row r="31" spans="1:20" ht="15.75" hidden="1" thickBot="1">
      <c r="A31" s="129" t="s">
        <v>257</v>
      </c>
      <c r="B31" s="130" t="s">
        <v>258</v>
      </c>
      <c r="C31" s="122" t="s">
        <v>259</v>
      </c>
      <c r="D31" s="122" t="s">
        <v>260</v>
      </c>
      <c r="E31" s="123" t="s">
        <v>261</v>
      </c>
      <c r="F31" s="123" t="s">
        <v>262</v>
      </c>
      <c r="G31" s="123" t="s">
        <v>263</v>
      </c>
      <c r="H31" s="127" t="str">
        <f>VLOOKUP('I. évfolyam'!$L$23,'I. évfolyam'!$A$9:$P$15,13,FALSE)</f>
        <v>KTK-gazszoLB</v>
      </c>
      <c r="I31" s="127" t="str">
        <f>VLOOKUP('I. évfolyam'!$L$23,'I. évfolyam'!$A$9:$P$15,4,FALSE)</f>
        <v>Gazdaságszociológia</v>
      </c>
      <c r="J31" s="127">
        <v>2</v>
      </c>
      <c r="K31" s="143">
        <f>WEEKNUM('I. évfolyam'!$A$23,1) - WEEKNUM(E31,1) + 1</f>
        <v>5</v>
      </c>
      <c r="L31" s="132">
        <f>WEEKDAY('I. évfolyam'!$A$23,2)</f>
        <v>6</v>
      </c>
      <c r="M31" s="132" t="str">
        <f>LEFT('I. évfolyam'!$L$19,5)</f>
        <v>17:00</v>
      </c>
      <c r="N31" s="132" t="str">
        <f>RIGHT('I. évfolyam'!$L$19,5)</f>
        <v>18:15</v>
      </c>
      <c r="O31" s="127" t="str">
        <f>VLOOKUP('I. évfolyam'!$L$23,'I. évfolyam'!$A$9:$P$15,15,FALSE) &amp; "{" &amp; VLOOKUP('I. évfolyam'!$L$23,'I. évfolyam'!$A$9:$P$15,13,FALSE) &amp; "}"</f>
        <v>LB17GMC01{KTK-gazszoLB}</v>
      </c>
      <c r="P31" s="127" t="str">
        <f>"KTK-" &amp; 'I. évfolyam'!$M$23</f>
        <v>KTK-B025</v>
      </c>
      <c r="Q31" s="122"/>
      <c r="R31" s="122" t="s">
        <v>265</v>
      </c>
      <c r="S31" s="122" t="s">
        <v>264</v>
      </c>
      <c r="T31" s="133" t="s">
        <v>264</v>
      </c>
    </row>
    <row r="32" spans="1:20" ht="15.75" hidden="1" thickBot="1">
      <c r="A32" s="129" t="s">
        <v>257</v>
      </c>
      <c r="B32" s="130" t="s">
        <v>258</v>
      </c>
      <c r="C32" s="122" t="s">
        <v>259</v>
      </c>
      <c r="D32" s="122" t="s">
        <v>260</v>
      </c>
      <c r="E32" s="123" t="s">
        <v>261</v>
      </c>
      <c r="F32" s="123" t="s">
        <v>262</v>
      </c>
      <c r="G32" s="123" t="s">
        <v>263</v>
      </c>
      <c r="H32" s="127" t="e">
        <f>VLOOKUP('I. évfolyam'!$N$23,'I. évfolyam'!$A$9:$P$15,13,FALSE)</f>
        <v>#N/A</v>
      </c>
      <c r="I32" s="127" t="e">
        <f>VLOOKUP('I. évfolyam'!$N$23,'I. évfolyam'!$A$9:$P$15,4,FALSE)</f>
        <v>#N/A</v>
      </c>
      <c r="J32" s="127">
        <v>2</v>
      </c>
      <c r="K32" s="143">
        <f>WEEKNUM('I. évfolyam'!$A$23,1) - WEEKNUM(E32,1) + 1</f>
        <v>5</v>
      </c>
      <c r="L32" s="132">
        <f>WEEKDAY('I. évfolyam'!$A$23,2)</f>
        <v>6</v>
      </c>
      <c r="M32" s="132" t="str">
        <f>LEFT('I. évfolyam'!$N$19,5)</f>
        <v/>
      </c>
      <c r="N32" s="132" t="str">
        <f>RIGHT('I. évfolyam'!$N$19,5)</f>
        <v/>
      </c>
      <c r="O32" s="127" t="e">
        <f>VLOOKUP('I. évfolyam'!$N$23,'I. évfolyam'!$A$9:$P$15,15,FALSE) &amp; "{" &amp; VLOOKUP('I. évfolyam'!$N$23,'I. évfolyam'!$A$9:$P$15,13,FALSE) &amp; "}"</f>
        <v>#N/A</v>
      </c>
      <c r="P32" s="127" t="str">
        <f>"KTK-" &amp; 'I. évfolyam'!$O$23</f>
        <v>KTK-</v>
      </c>
      <c r="Q32" s="122"/>
      <c r="R32" s="122" t="s">
        <v>265</v>
      </c>
      <c r="S32" s="122" t="s">
        <v>264</v>
      </c>
      <c r="T32" s="133" t="s">
        <v>264</v>
      </c>
    </row>
    <row r="33" spans="1:20" ht="15.75" hidden="1" thickBot="1">
      <c r="A33" s="134" t="s">
        <v>257</v>
      </c>
      <c r="B33" s="135" t="s">
        <v>258</v>
      </c>
      <c r="C33" s="136" t="s">
        <v>259</v>
      </c>
      <c r="D33" s="136" t="s">
        <v>260</v>
      </c>
      <c r="E33" s="137" t="s">
        <v>261</v>
      </c>
      <c r="F33" s="137" t="s">
        <v>262</v>
      </c>
      <c r="G33" s="137" t="s">
        <v>263</v>
      </c>
      <c r="H33" s="138" t="e">
        <f>VLOOKUP('I. évfolyam'!$P$23,'I. évfolyam'!$A$9:$P$15,13,FALSE)</f>
        <v>#N/A</v>
      </c>
      <c r="I33" s="138" t="e">
        <f>VLOOKUP('I. évfolyam'!$P$23,'I. évfolyam'!$A$9:$P$15,4,FALSE)</f>
        <v>#N/A</v>
      </c>
      <c r="J33" s="138">
        <v>2</v>
      </c>
      <c r="K33" s="144">
        <f>WEEKNUM('I. évfolyam'!$A$23,1) - WEEKNUM(E33,1) + 1</f>
        <v>5</v>
      </c>
      <c r="L33" s="140">
        <f>WEEKDAY('I. évfolyam'!$A$23,2)</f>
        <v>6</v>
      </c>
      <c r="M33" s="140" t="str">
        <f>LEFT('I. évfolyam'!$P$19,5)</f>
        <v>17:00</v>
      </c>
      <c r="N33" s="140" t="str">
        <f>RIGHT('I. évfolyam'!$P$19,5)</f>
        <v>18:15</v>
      </c>
      <c r="O33" s="138" t="e">
        <f>VLOOKUP('I. évfolyam'!$P$23,'I. évfolyam'!$A$9:$P$15,15,FALSE) &amp; "{" &amp; VLOOKUP('I. évfolyam'!$P$23,'I. évfolyam'!$A$9:$P$15,13,FALSE) &amp; "}"</f>
        <v>#N/A</v>
      </c>
      <c r="P33" s="138" t="str">
        <f>"KTK-" &amp; 'I. évfolyam'!$Q$23</f>
        <v>KTK-</v>
      </c>
      <c r="Q33" s="136"/>
      <c r="R33" s="136" t="s">
        <v>265</v>
      </c>
      <c r="S33" s="136" t="s">
        <v>264</v>
      </c>
      <c r="T33" s="141" t="s">
        <v>264</v>
      </c>
    </row>
    <row r="34" spans="1:20" ht="15.75" thickBot="1">
      <c r="A34" s="119" t="s">
        <v>257</v>
      </c>
      <c r="B34" s="120" t="s">
        <v>258</v>
      </c>
      <c r="C34" s="121" t="s">
        <v>259</v>
      </c>
      <c r="D34" s="122" t="s">
        <v>260</v>
      </c>
      <c r="E34" s="124" t="s">
        <v>261</v>
      </c>
      <c r="F34" s="124" t="s">
        <v>262</v>
      </c>
      <c r="G34" s="124" t="s">
        <v>263</v>
      </c>
      <c r="H34" s="125" t="str">
        <f>VLOOKUP('I. évfolyam'!$B$24,'I. évfolyam'!$A$9:$P$15,13,FALSE)</f>
        <v>KTK-uzlkozLB</v>
      </c>
      <c r="I34" s="125" t="str">
        <f>VLOOKUP('I. évfolyam'!$B$24,'I. évfolyam'!$A$9:$P$15,4,FALSE)</f>
        <v>Üzleti és közgazdasági alapok</v>
      </c>
      <c r="J34" s="125">
        <v>2</v>
      </c>
      <c r="K34" s="142">
        <f>WEEKNUM('I. évfolyam'!$A$24,1) - WEEKNUM(E34,1) + 1</f>
        <v>7</v>
      </c>
      <c r="L34" s="126">
        <f>WEEKDAY('I. évfolyam'!$A$24,2)</f>
        <v>6</v>
      </c>
      <c r="M34" s="126" t="str">
        <f>LEFT('I. évfolyam'!$B$19,5)</f>
        <v>09:30</v>
      </c>
      <c r="N34" s="126" t="str">
        <f>RIGHT('I. évfolyam'!$B$19,5)</f>
        <v>10:45</v>
      </c>
      <c r="O34" s="127" t="str">
        <f>VLOOKUP('I. évfolyam'!$B$24,'I. évfolyam'!$A$9:$P$15,15,FALSE) &amp; "{" &amp; VLOOKUP('I. évfolyam'!$B$24,'I. évfolyam'!$A$9:$P$15,13,FALSE) &amp; "}"</f>
        <v>LB17GMK05{KTK-uzlkozLB}</v>
      </c>
      <c r="P34" s="125" t="str">
        <f>"KTK-" &amp; 'I. évfolyam'!$C$24</f>
        <v>KTK-B025</v>
      </c>
      <c r="Q34" s="121"/>
      <c r="R34" s="121" t="s">
        <v>265</v>
      </c>
      <c r="S34" s="121" t="s">
        <v>264</v>
      </c>
      <c r="T34" s="128" t="s">
        <v>264</v>
      </c>
    </row>
    <row r="35" spans="1:20" ht="15.75" hidden="1" thickBot="1">
      <c r="A35" s="129" t="s">
        <v>257</v>
      </c>
      <c r="B35" s="130" t="s">
        <v>258</v>
      </c>
      <c r="C35" s="122" t="s">
        <v>259</v>
      </c>
      <c r="D35" s="122" t="s">
        <v>260</v>
      </c>
      <c r="E35" s="123" t="s">
        <v>261</v>
      </c>
      <c r="F35" s="123" t="s">
        <v>262</v>
      </c>
      <c r="G35" s="123" t="s">
        <v>263</v>
      </c>
      <c r="H35" s="127" t="str">
        <f>VLOOKUP('I. évfolyam'!$D$24,'I. évfolyam'!$A$9:$P$15,13,FALSE)</f>
        <v>KTK-mikrooLB</v>
      </c>
      <c r="I35" s="127" t="str">
        <f>VLOOKUP('I. évfolyam'!$D$24,'I. évfolyam'!$A$9:$P$15,4,FALSE)</f>
        <v>Mikroökonómia</v>
      </c>
      <c r="J35" s="127">
        <v>2</v>
      </c>
      <c r="K35" s="143">
        <f>WEEKNUM('I. évfolyam'!$A$24,1) - WEEKNUM(E35,1) + 1</f>
        <v>7</v>
      </c>
      <c r="L35" s="132">
        <f>WEEKDAY('I. évfolyam'!$A$24,2)</f>
        <v>6</v>
      </c>
      <c r="M35" s="132" t="str">
        <f>LEFT('I. évfolyam'!$D$19,5)</f>
        <v>11:00</v>
      </c>
      <c r="N35" s="132" t="str">
        <f>RIGHT('I. évfolyam'!$D$19,5)</f>
        <v>12:15</v>
      </c>
      <c r="O35" s="127" t="str">
        <f>VLOOKUP('I. évfolyam'!$D$24,'I. évfolyam'!$A$9:$P$15,15,FALSE) &amp; "{" &amp; VLOOKUP('I. évfolyam'!$D$24,'I. évfolyam'!$A$9:$P$15,13,FALSE) &amp; "}"</f>
        <v>LB17GMK07{KTK-mikrooLB}</v>
      </c>
      <c r="P35" s="127" t="str">
        <f>"KTK-" &amp; 'I. évfolyam'!$E$24</f>
        <v>KTK-B025</v>
      </c>
      <c r="Q35" s="122"/>
      <c r="R35" s="122" t="s">
        <v>265</v>
      </c>
      <c r="S35" s="122" t="s">
        <v>264</v>
      </c>
      <c r="T35" s="133" t="s">
        <v>264</v>
      </c>
    </row>
    <row r="36" spans="1:20" ht="15.75" hidden="1" thickBot="1">
      <c r="A36" s="129" t="s">
        <v>257</v>
      </c>
      <c r="B36" s="130" t="s">
        <v>258</v>
      </c>
      <c r="C36" s="122" t="s">
        <v>259</v>
      </c>
      <c r="D36" s="122" t="s">
        <v>260</v>
      </c>
      <c r="E36" s="123" t="s">
        <v>261</v>
      </c>
      <c r="F36" s="123" t="s">
        <v>262</v>
      </c>
      <c r="G36" s="123" t="s">
        <v>263</v>
      </c>
      <c r="H36" s="127" t="str">
        <f>VLOOKUP('I. évfolyam'!$F$24,'I. évfolyam'!$A$9:$P$15,13,FALSE)</f>
        <v>KTK-informLB</v>
      </c>
      <c r="I36" s="127" t="str">
        <f>VLOOKUP('I. évfolyam'!$F$24,'I. évfolyam'!$A$9:$P$15,4,FALSE)</f>
        <v>Gazdaságinformatika</v>
      </c>
      <c r="J36" s="127">
        <v>2</v>
      </c>
      <c r="K36" s="143">
        <f>WEEKNUM('I. évfolyam'!$A$24,1) - WEEKNUM(E36,1) + 1</f>
        <v>7</v>
      </c>
      <c r="L36" s="132">
        <f>WEEKDAY('I. évfolyam'!$A$24,2)</f>
        <v>6</v>
      </c>
      <c r="M36" s="132" t="str">
        <f>LEFT('I. évfolyam'!$F$19,5)</f>
        <v>12:30</v>
      </c>
      <c r="N36" s="132" t="str">
        <f>RIGHT('I. évfolyam'!$F$19,5)</f>
        <v>13:45</v>
      </c>
      <c r="O36" s="127" t="str">
        <f>VLOOKUP('I. évfolyam'!$F$24,'I. évfolyam'!$A$9:$P$15,15,FALSE) &amp; "{" &amp; VLOOKUP('I. évfolyam'!$F$24,'I. évfolyam'!$A$9:$P$15,13,FALSE) &amp; "}"</f>
        <v>LB17GMK01{KTK-informLB}</v>
      </c>
      <c r="P36" s="127" t="str">
        <f>"KTK-" &amp; 'I. évfolyam'!$G$24</f>
        <v>KTK-B025</v>
      </c>
      <c r="Q36" s="122"/>
      <c r="R36" s="122" t="s">
        <v>265</v>
      </c>
      <c r="S36" s="122" t="s">
        <v>264</v>
      </c>
      <c r="T36" s="133" t="s">
        <v>264</v>
      </c>
    </row>
    <row r="37" spans="1:20" ht="15.75" hidden="1" thickBot="1">
      <c r="A37" s="129" t="s">
        <v>257</v>
      </c>
      <c r="B37" s="130" t="s">
        <v>258</v>
      </c>
      <c r="C37" s="122" t="s">
        <v>259</v>
      </c>
      <c r="D37" s="122" t="s">
        <v>260</v>
      </c>
      <c r="E37" s="123" t="s">
        <v>261</v>
      </c>
      <c r="F37" s="123" t="s">
        <v>262</v>
      </c>
      <c r="G37" s="123" t="s">
        <v>263</v>
      </c>
      <c r="H37" s="127" t="str">
        <f>VLOOKUP('I. évfolyam'!$H$24,'I. évfolyam'!$A$9:$P$15,13,FALSE)</f>
        <v>KTK-informLB</v>
      </c>
      <c r="I37" s="127" t="str">
        <f>VLOOKUP('I. évfolyam'!$H$24,'I. évfolyam'!$A$9:$P$15,4,FALSE)</f>
        <v>Gazdaságinformatika</v>
      </c>
      <c r="J37" s="127">
        <v>2</v>
      </c>
      <c r="K37" s="143">
        <f>WEEKNUM('I. évfolyam'!$A$24,1) - WEEKNUM(E37,1) + 1</f>
        <v>7</v>
      </c>
      <c r="L37" s="132">
        <f>WEEKDAY('I. évfolyam'!$A$24,2)</f>
        <v>6</v>
      </c>
      <c r="M37" s="132" t="str">
        <f>LEFT('I. évfolyam'!$H$19,5)</f>
        <v>14:00</v>
      </c>
      <c r="N37" s="132" t="str">
        <f>RIGHT('I. évfolyam'!$H$19,5)</f>
        <v>15:15</v>
      </c>
      <c r="O37" s="127" t="str">
        <f>VLOOKUP('I. évfolyam'!$H$24,'I. évfolyam'!$A$9:$P$15,15,FALSE) &amp; "{" &amp; VLOOKUP('I. évfolyam'!$H$24,'I. évfolyam'!$A$9:$P$15,13,FALSE) &amp; "}"</f>
        <v>LB17GMK01{KTK-informLB}</v>
      </c>
      <c r="P37" s="127" t="str">
        <f>"KTK-" &amp; 'I. évfolyam'!$I$24</f>
        <v>KTK-B025</v>
      </c>
      <c r="Q37" s="122"/>
      <c r="R37" s="122" t="s">
        <v>265</v>
      </c>
      <c r="S37" s="122" t="s">
        <v>264</v>
      </c>
      <c r="T37" s="133" t="s">
        <v>264</v>
      </c>
    </row>
    <row r="38" spans="1:20" ht="15.75" hidden="1" thickBot="1">
      <c r="A38" s="129" t="s">
        <v>257</v>
      </c>
      <c r="B38" s="130" t="s">
        <v>258</v>
      </c>
      <c r="C38" s="122" t="s">
        <v>259</v>
      </c>
      <c r="D38" s="122" t="s">
        <v>260</v>
      </c>
      <c r="E38" s="123" t="s">
        <v>261</v>
      </c>
      <c r="F38" s="123" t="s">
        <v>262</v>
      </c>
      <c r="G38" s="123" t="s">
        <v>263</v>
      </c>
      <c r="H38" s="127" t="str">
        <f>VLOOKUP('I. évfolyam'!$J$24,'I. évfolyam'!$A$9:$P$15,13,FALSE)</f>
        <v>KTK-gazszoLB</v>
      </c>
      <c r="I38" s="127" t="str">
        <f>VLOOKUP('I. évfolyam'!$J$24,'I. évfolyam'!$A$9:$P$15,4,FALSE)</f>
        <v>Gazdaságszociológia</v>
      </c>
      <c r="J38" s="127">
        <v>2</v>
      </c>
      <c r="K38" s="143">
        <f>WEEKNUM('I. évfolyam'!$A$24,1) - WEEKNUM(E38,1) + 1</f>
        <v>7</v>
      </c>
      <c r="L38" s="132">
        <f>WEEKDAY('I. évfolyam'!$A$24,2)</f>
        <v>6</v>
      </c>
      <c r="M38" s="132" t="str">
        <f>LEFT('I. évfolyam'!$J$19,5)</f>
        <v>15:30</v>
      </c>
      <c r="N38" s="132" t="str">
        <f>RIGHT('I. évfolyam'!$J$19,5)</f>
        <v>16:45</v>
      </c>
      <c r="O38" s="127" t="str">
        <f>VLOOKUP('I. évfolyam'!$J$24,'I. évfolyam'!$A$9:$P$15,15,FALSE) &amp; "{" &amp; VLOOKUP('I. évfolyam'!$J$24,'I. évfolyam'!$A$9:$P$15,13,FALSE) &amp; "}"</f>
        <v>LB17GMC01{KTK-gazszoLB}</v>
      </c>
      <c r="P38" s="127" t="str">
        <f>"KTK-" &amp; 'I. évfolyam'!$K$24</f>
        <v>KTK-B025</v>
      </c>
      <c r="Q38" s="122"/>
      <c r="R38" s="122" t="s">
        <v>265</v>
      </c>
      <c r="S38" s="122" t="s">
        <v>264</v>
      </c>
      <c r="T38" s="133" t="s">
        <v>264</v>
      </c>
    </row>
    <row r="39" spans="1:20" ht="15.75" hidden="1" thickBot="1">
      <c r="A39" s="129" t="s">
        <v>257</v>
      </c>
      <c r="B39" s="130" t="s">
        <v>258</v>
      </c>
      <c r="C39" s="122" t="s">
        <v>259</v>
      </c>
      <c r="D39" s="122" t="s">
        <v>260</v>
      </c>
      <c r="E39" s="123" t="s">
        <v>261</v>
      </c>
      <c r="F39" s="123" t="s">
        <v>262</v>
      </c>
      <c r="G39" s="123" t="s">
        <v>263</v>
      </c>
      <c r="H39" s="127" t="str">
        <f>VLOOKUP('I. évfolyam'!$L$24,'I. évfolyam'!$A$9:$P$15,13,FALSE)</f>
        <v>KTK-gazszoLB</v>
      </c>
      <c r="I39" s="127" t="str">
        <f>VLOOKUP('I. évfolyam'!$L$24,'I. évfolyam'!$A$9:$P$15,4,FALSE)</f>
        <v>Gazdaságszociológia</v>
      </c>
      <c r="J39" s="127">
        <v>2</v>
      </c>
      <c r="K39" s="143">
        <f>WEEKNUM('I. évfolyam'!$A$24,1) - WEEKNUM(E39,1) + 1</f>
        <v>7</v>
      </c>
      <c r="L39" s="132">
        <f>WEEKDAY('I. évfolyam'!$A$24,2)</f>
        <v>6</v>
      </c>
      <c r="M39" s="132" t="str">
        <f>LEFT('I. évfolyam'!$L$19,5)</f>
        <v>17:00</v>
      </c>
      <c r="N39" s="132" t="str">
        <f>RIGHT('I. évfolyam'!$L$19,5)</f>
        <v>18:15</v>
      </c>
      <c r="O39" s="127" t="str">
        <f>VLOOKUP('I. évfolyam'!$L$24,'I. évfolyam'!$A$9:$P$15,15,FALSE) &amp; "{" &amp; VLOOKUP('I. évfolyam'!$L$24,'I. évfolyam'!$A$9:$P$15,13,FALSE) &amp; "}"</f>
        <v>LB17GMC01{KTK-gazszoLB}</v>
      </c>
      <c r="P39" s="127" t="str">
        <f>"KTK-" &amp; 'I. évfolyam'!$M$24</f>
        <v>KTK-B025</v>
      </c>
      <c r="Q39" s="122"/>
      <c r="R39" s="122" t="s">
        <v>265</v>
      </c>
      <c r="S39" s="122" t="s">
        <v>264</v>
      </c>
      <c r="T39" s="133" t="s">
        <v>264</v>
      </c>
    </row>
    <row r="40" spans="1:20" ht="15.75" hidden="1" thickBot="1">
      <c r="A40" s="129" t="s">
        <v>257</v>
      </c>
      <c r="B40" s="130" t="s">
        <v>258</v>
      </c>
      <c r="C40" s="122" t="s">
        <v>259</v>
      </c>
      <c r="D40" s="122" t="s">
        <v>260</v>
      </c>
      <c r="E40" s="123" t="s">
        <v>261</v>
      </c>
      <c r="F40" s="123" t="s">
        <v>262</v>
      </c>
      <c r="G40" s="123" t="s">
        <v>263</v>
      </c>
      <c r="H40" s="127" t="e">
        <f>VLOOKUP('I. évfolyam'!$N$24,'I. évfolyam'!$A$9:$P$15,13,FALSE)</f>
        <v>#N/A</v>
      </c>
      <c r="I40" s="127" t="e">
        <f>VLOOKUP('I. évfolyam'!$N$24,'I. évfolyam'!$A$9:$P$15,4,FALSE)</f>
        <v>#N/A</v>
      </c>
      <c r="J40" s="127">
        <v>2</v>
      </c>
      <c r="K40" s="143">
        <f>WEEKNUM('I. évfolyam'!$A$24,1) - WEEKNUM(E40,1) + 1</f>
        <v>7</v>
      </c>
      <c r="L40" s="132">
        <f>WEEKDAY('I. évfolyam'!$A$24,2)</f>
        <v>6</v>
      </c>
      <c r="M40" s="132" t="str">
        <f>LEFT('I. évfolyam'!$N$19,5)</f>
        <v/>
      </c>
      <c r="N40" s="132" t="str">
        <f>RIGHT('I. évfolyam'!$N$19,5)</f>
        <v/>
      </c>
      <c r="O40" s="127" t="e">
        <f>VLOOKUP('I. évfolyam'!$N$24,'I. évfolyam'!$A$9:$P$15,15,FALSE) &amp; "{" &amp; VLOOKUP('I. évfolyam'!$N$24,'I. évfolyam'!$A$9:$P$15,13,FALSE) &amp; "}"</f>
        <v>#N/A</v>
      </c>
      <c r="P40" s="127" t="str">
        <f>"KTK-" &amp; 'I. évfolyam'!$O$24</f>
        <v>KTK-</v>
      </c>
      <c r="Q40" s="122"/>
      <c r="R40" s="122" t="s">
        <v>265</v>
      </c>
      <c r="S40" s="122" t="s">
        <v>264</v>
      </c>
      <c r="T40" s="133" t="s">
        <v>264</v>
      </c>
    </row>
    <row r="41" spans="1:20" ht="15.75" hidden="1" thickBot="1">
      <c r="A41" s="134" t="s">
        <v>257</v>
      </c>
      <c r="B41" s="135" t="s">
        <v>258</v>
      </c>
      <c r="C41" s="136" t="s">
        <v>259</v>
      </c>
      <c r="D41" s="136" t="s">
        <v>260</v>
      </c>
      <c r="E41" s="137" t="s">
        <v>261</v>
      </c>
      <c r="F41" s="137" t="s">
        <v>262</v>
      </c>
      <c r="G41" s="137" t="s">
        <v>263</v>
      </c>
      <c r="H41" s="138" t="e">
        <f>VLOOKUP('I. évfolyam'!$P$24,'I. évfolyam'!$A$9:$P$15,13,FALSE)</f>
        <v>#N/A</v>
      </c>
      <c r="I41" s="138" t="e">
        <f>VLOOKUP('I. évfolyam'!$P$24,'I. évfolyam'!$A$9:$P$15,4,FALSE)</f>
        <v>#N/A</v>
      </c>
      <c r="J41" s="138">
        <v>2</v>
      </c>
      <c r="K41" s="144">
        <f>WEEKNUM('I. évfolyam'!$A$24,1) - WEEKNUM(E41,1) + 1</f>
        <v>7</v>
      </c>
      <c r="L41" s="140">
        <f>WEEKDAY('I. évfolyam'!$A$24,2)</f>
        <v>6</v>
      </c>
      <c r="M41" s="140" t="str">
        <f>LEFT('I. évfolyam'!$P$19,5)</f>
        <v>17:00</v>
      </c>
      <c r="N41" s="140" t="str">
        <f>RIGHT('I. évfolyam'!$P$19,5)</f>
        <v>18:15</v>
      </c>
      <c r="O41" s="138" t="e">
        <f>VLOOKUP('I. évfolyam'!$P$24,'I. évfolyam'!$A$9:$P$15,15,FALSE) &amp; "{" &amp; VLOOKUP('I. évfolyam'!$P$24,'I. évfolyam'!$A$9:$P$15,13,FALSE) &amp; "}"</f>
        <v>#N/A</v>
      </c>
      <c r="P41" s="138" t="str">
        <f>"KTK-" &amp; 'I. évfolyam'!$Q$24</f>
        <v>KTK-</v>
      </c>
      <c r="Q41" s="136"/>
      <c r="R41" s="136" t="s">
        <v>265</v>
      </c>
      <c r="S41" s="136" t="s">
        <v>264</v>
      </c>
      <c r="T41" s="141" t="s">
        <v>264</v>
      </c>
    </row>
    <row r="42" spans="1:20" ht="15.75" thickBot="1">
      <c r="A42" s="119" t="s">
        <v>257</v>
      </c>
      <c r="B42" s="120" t="s">
        <v>258</v>
      </c>
      <c r="C42" s="121" t="s">
        <v>259</v>
      </c>
      <c r="D42" s="122" t="s">
        <v>260</v>
      </c>
      <c r="E42" s="124" t="s">
        <v>261</v>
      </c>
      <c r="F42" s="124" t="s">
        <v>262</v>
      </c>
      <c r="G42" s="124" t="s">
        <v>263</v>
      </c>
      <c r="H42" s="125" t="str">
        <f>VLOOKUP('I. évfolyam'!$B$25,'I. évfolyam'!$A$9:$P$15,13,FALSE)</f>
        <v>KTK-uzlkozLB</v>
      </c>
      <c r="I42" s="125" t="str">
        <f>VLOOKUP('I. évfolyam'!$B$25,'I. évfolyam'!$A$9:$P$15,4,FALSE)</f>
        <v>Üzleti és közgazdasági alapok</v>
      </c>
      <c r="J42" s="125">
        <v>2</v>
      </c>
      <c r="K42" s="142">
        <f>WEEKNUM('I. évfolyam'!$A$25,1) - WEEKNUM(E42,1) + 1</f>
        <v>10</v>
      </c>
      <c r="L42" s="126">
        <f>WEEKDAY('I. évfolyam'!$A$25,2)</f>
        <v>6</v>
      </c>
      <c r="M42" s="126" t="str">
        <f>LEFT('I. évfolyam'!$B$19,5)</f>
        <v>09:30</v>
      </c>
      <c r="N42" s="126" t="str">
        <f>RIGHT('I. évfolyam'!$B$19,5)</f>
        <v>10:45</v>
      </c>
      <c r="O42" s="127" t="str">
        <f>VLOOKUP('I. évfolyam'!$B$25,'I. évfolyam'!$A$9:$P$15,15,FALSE) &amp; "{" &amp; VLOOKUP('I. évfolyam'!$B$25,'I. évfolyam'!$A$9:$P$15,13,FALSE) &amp; "}"</f>
        <v>LB17GMK05{KTK-uzlkozLB}</v>
      </c>
      <c r="P42" s="125" t="str">
        <f>"KTK-" &amp; 'I. évfolyam'!$C$25</f>
        <v>KTK-B025</v>
      </c>
      <c r="Q42" s="121"/>
      <c r="R42" s="121" t="s">
        <v>265</v>
      </c>
      <c r="S42" s="121" t="s">
        <v>264</v>
      </c>
      <c r="T42" s="128" t="s">
        <v>264</v>
      </c>
    </row>
    <row r="43" spans="1:20" ht="15.75" hidden="1" thickBot="1">
      <c r="A43" s="129" t="s">
        <v>257</v>
      </c>
      <c r="B43" s="130" t="s">
        <v>258</v>
      </c>
      <c r="C43" s="122" t="s">
        <v>259</v>
      </c>
      <c r="D43" s="122" t="s">
        <v>260</v>
      </c>
      <c r="E43" s="123" t="s">
        <v>261</v>
      </c>
      <c r="F43" s="123" t="s">
        <v>262</v>
      </c>
      <c r="G43" s="123" t="s">
        <v>263</v>
      </c>
      <c r="H43" s="127" t="str">
        <f>VLOOKUP('I. évfolyam'!$D$25,'I. évfolyam'!$A$9:$P$15,13,FALSE)</f>
        <v>KTK-mikrooLB</v>
      </c>
      <c r="I43" s="127" t="str">
        <f>VLOOKUP('I. évfolyam'!$D$25,'I. évfolyam'!$A$9:$P$15,4,FALSE)</f>
        <v>Mikroökonómia</v>
      </c>
      <c r="J43" s="127">
        <v>2</v>
      </c>
      <c r="K43" s="143">
        <f>WEEKNUM('I. évfolyam'!$A$25,1) - WEEKNUM(E43,1) + 1</f>
        <v>10</v>
      </c>
      <c r="L43" s="132">
        <f>WEEKDAY('I. évfolyam'!$A$25,2)</f>
        <v>6</v>
      </c>
      <c r="M43" s="132" t="str">
        <f>LEFT('I. évfolyam'!$D$19,5)</f>
        <v>11:00</v>
      </c>
      <c r="N43" s="132" t="str">
        <f>RIGHT('I. évfolyam'!$D$19,5)</f>
        <v>12:15</v>
      </c>
      <c r="O43" s="127" t="str">
        <f>VLOOKUP('I. évfolyam'!$D$25,'I. évfolyam'!$A$9:$P$15,15,FALSE) &amp; "{" &amp; VLOOKUP('I. évfolyam'!$D$25,'I. évfolyam'!$A$9:$P$15,13,FALSE) &amp; "}"</f>
        <v>LB17GMK07{KTK-mikrooLB}</v>
      </c>
      <c r="P43" s="127" t="str">
        <f>"KTK-" &amp; 'I. évfolyam'!$E$25</f>
        <v>KTK-B025</v>
      </c>
      <c r="Q43" s="122"/>
      <c r="R43" s="122" t="s">
        <v>265</v>
      </c>
      <c r="S43" s="122" t="s">
        <v>264</v>
      </c>
      <c r="T43" s="133" t="s">
        <v>264</v>
      </c>
    </row>
    <row r="44" spans="1:20" ht="15.75" hidden="1" thickBot="1">
      <c r="A44" s="129" t="s">
        <v>257</v>
      </c>
      <c r="B44" s="130" t="s">
        <v>258</v>
      </c>
      <c r="C44" s="122" t="s">
        <v>259</v>
      </c>
      <c r="D44" s="122" t="s">
        <v>260</v>
      </c>
      <c r="E44" s="123" t="s">
        <v>261</v>
      </c>
      <c r="F44" s="123" t="s">
        <v>262</v>
      </c>
      <c r="G44" s="123" t="s">
        <v>263</v>
      </c>
      <c r="H44" s="127" t="str">
        <f>VLOOKUP('I. évfolyam'!$F$25,'I. évfolyam'!$A$9:$P$15,13,FALSE)</f>
        <v>KTK-mikrooLB</v>
      </c>
      <c r="I44" s="127" t="str">
        <f>VLOOKUP('I. évfolyam'!$F$25,'I. évfolyam'!$A$9:$P$15,4,FALSE)</f>
        <v>Mikroökonómia</v>
      </c>
      <c r="J44" s="127">
        <v>2</v>
      </c>
      <c r="K44" s="143">
        <f>WEEKNUM('I. évfolyam'!$A$25,1) - WEEKNUM(E44,1) + 1</f>
        <v>10</v>
      </c>
      <c r="L44" s="132">
        <f>WEEKDAY('I. évfolyam'!$A$25,2)</f>
        <v>6</v>
      </c>
      <c r="M44" s="132" t="str">
        <f>LEFT('I. évfolyam'!$F$19,5)</f>
        <v>12:30</v>
      </c>
      <c r="N44" s="132" t="str">
        <f>RIGHT('I. évfolyam'!$F$19,5)</f>
        <v>13:45</v>
      </c>
      <c r="O44" s="127" t="str">
        <f>VLOOKUP('I. évfolyam'!$F$25,'I. évfolyam'!$A$9:$P$15,15,FALSE) &amp; "{" &amp; VLOOKUP('I. évfolyam'!$F$25,'I. évfolyam'!$A$9:$P$15,13,FALSE) &amp; "}"</f>
        <v>LB17GMK07{KTK-mikrooLB}</v>
      </c>
      <c r="P44" s="127" t="str">
        <f>"KTK-" &amp; 'I. évfolyam'!$G$25</f>
        <v>KTK-B025</v>
      </c>
      <c r="Q44" s="122"/>
      <c r="R44" s="122" t="s">
        <v>265</v>
      </c>
      <c r="S44" s="122" t="s">
        <v>264</v>
      </c>
      <c r="T44" s="133" t="s">
        <v>264</v>
      </c>
    </row>
    <row r="45" spans="1:20" ht="15.75" hidden="1" thickBot="1">
      <c r="A45" s="129" t="s">
        <v>257</v>
      </c>
      <c r="B45" s="130" t="s">
        <v>258</v>
      </c>
      <c r="C45" s="122" t="s">
        <v>259</v>
      </c>
      <c r="D45" s="122" t="s">
        <v>260</v>
      </c>
      <c r="E45" s="123" t="s">
        <v>261</v>
      </c>
      <c r="F45" s="123" t="s">
        <v>262</v>
      </c>
      <c r="G45" s="123" t="s">
        <v>263</v>
      </c>
      <c r="H45" s="127" t="str">
        <f>VLOOKUP('I. évfolyam'!$H$25,'I. évfolyam'!$A$9:$P$15,13,FALSE)</f>
        <v>KTK-gaztorLB</v>
      </c>
      <c r="I45" s="127" t="str">
        <f>VLOOKUP('I. évfolyam'!$H$25,'I. évfolyam'!$A$9:$P$15,4,FALSE)</f>
        <v>Gazdaságtörténet</v>
      </c>
      <c r="J45" s="127">
        <v>2</v>
      </c>
      <c r="K45" s="143">
        <f>WEEKNUM('I. évfolyam'!$A$25,1) - WEEKNUM(E45,1) + 1</f>
        <v>10</v>
      </c>
      <c r="L45" s="132">
        <f>WEEKDAY('I. évfolyam'!$A$25,2)</f>
        <v>6</v>
      </c>
      <c r="M45" s="132" t="str">
        <f>LEFT('I. évfolyam'!$H$19,5)</f>
        <v>14:00</v>
      </c>
      <c r="N45" s="132" t="str">
        <f>RIGHT('I. évfolyam'!$H$19,5)</f>
        <v>15:15</v>
      </c>
      <c r="O45" s="127" t="str">
        <f>VLOOKUP('I. évfolyam'!$H$25,'I. évfolyam'!$A$9:$P$15,15,FALSE) &amp; "{" &amp; VLOOKUP('I. évfolyam'!$H$25,'I. évfolyam'!$A$9:$P$15,13,FALSE) &amp; "}"</f>
        <v>LB17GMA01{KTK-gaztorLB}</v>
      </c>
      <c r="P45" s="127" t="str">
        <f>"KTK-" &amp; 'I. évfolyam'!$I$25</f>
        <v>KTK-B025</v>
      </c>
      <c r="Q45" s="122"/>
      <c r="R45" s="122" t="s">
        <v>265</v>
      </c>
      <c r="S45" s="122" t="s">
        <v>264</v>
      </c>
      <c r="T45" s="133" t="s">
        <v>264</v>
      </c>
    </row>
    <row r="46" spans="1:20" ht="15.75" hidden="1" thickBot="1">
      <c r="A46" s="129" t="s">
        <v>257</v>
      </c>
      <c r="B46" s="130" t="s">
        <v>258</v>
      </c>
      <c r="C46" s="122" t="s">
        <v>259</v>
      </c>
      <c r="D46" s="122" t="s">
        <v>260</v>
      </c>
      <c r="E46" s="123" t="s">
        <v>261</v>
      </c>
      <c r="F46" s="123" t="s">
        <v>262</v>
      </c>
      <c r="G46" s="123" t="s">
        <v>263</v>
      </c>
      <c r="H46" s="127" t="str">
        <f>VLOOKUP('I. évfolyam'!$J$25,'I. évfolyam'!$A$9:$P$15,13,FALSE)</f>
        <v>KTK-gaztorLB</v>
      </c>
      <c r="I46" s="127" t="str">
        <f>VLOOKUP('I. évfolyam'!$J$25,'I. évfolyam'!$A$9:$P$15,4,FALSE)</f>
        <v>Gazdaságtörténet</v>
      </c>
      <c r="J46" s="127">
        <v>2</v>
      </c>
      <c r="K46" s="143">
        <f>WEEKNUM('I. évfolyam'!$A$25,1) - WEEKNUM(E46,1) + 1</f>
        <v>10</v>
      </c>
      <c r="L46" s="132">
        <f>WEEKDAY('I. évfolyam'!$A$25,2)</f>
        <v>6</v>
      </c>
      <c r="M46" s="132" t="str">
        <f>LEFT('I. évfolyam'!$J$19,5)</f>
        <v>15:30</v>
      </c>
      <c r="N46" s="132" t="str">
        <f>RIGHT('I. évfolyam'!$J$19,5)</f>
        <v>16:45</v>
      </c>
      <c r="O46" s="127" t="str">
        <f>VLOOKUP('I. évfolyam'!$J$25,'I. évfolyam'!$A$9:$P$15,15,FALSE) &amp; "{" &amp; VLOOKUP('I. évfolyam'!$J$25,'I. évfolyam'!$A$9:$P$15,13,FALSE) &amp; "}"</f>
        <v>LB17GMA01{KTK-gaztorLB}</v>
      </c>
      <c r="P46" s="127" t="str">
        <f>"KTK-" &amp; 'I. évfolyam'!$K$25</f>
        <v>KTK-B025</v>
      </c>
      <c r="Q46" s="122"/>
      <c r="R46" s="122" t="s">
        <v>265</v>
      </c>
      <c r="S46" s="122" t="s">
        <v>264</v>
      </c>
      <c r="T46" s="133" t="s">
        <v>264</v>
      </c>
    </row>
    <row r="47" spans="1:20" ht="15.75" hidden="1" thickBot="1">
      <c r="A47" s="129" t="s">
        <v>257</v>
      </c>
      <c r="B47" s="130" t="s">
        <v>258</v>
      </c>
      <c r="C47" s="122" t="s">
        <v>259</v>
      </c>
      <c r="D47" s="122" t="s">
        <v>260</v>
      </c>
      <c r="E47" s="123" t="s">
        <v>261</v>
      </c>
      <c r="F47" s="123" t="s">
        <v>262</v>
      </c>
      <c r="G47" s="123" t="s">
        <v>263</v>
      </c>
      <c r="H47" s="127" t="str">
        <f>VLOOKUP('I. évfolyam'!$L$25,'I. évfolyam'!$A$9:$P$15,13,FALSE)</f>
        <v>KTK-gazszoLB</v>
      </c>
      <c r="I47" s="127" t="str">
        <f>VLOOKUP('I. évfolyam'!$L$25,'I. évfolyam'!$A$9:$P$15,4,FALSE)</f>
        <v>Gazdaságszociológia</v>
      </c>
      <c r="J47" s="127">
        <v>2</v>
      </c>
      <c r="K47" s="143">
        <f>WEEKNUM('I. évfolyam'!$A$25,1) - WEEKNUM(E47,1) + 1</f>
        <v>10</v>
      </c>
      <c r="L47" s="132">
        <f>WEEKDAY('I. évfolyam'!$A$25,2)</f>
        <v>6</v>
      </c>
      <c r="M47" s="132" t="str">
        <f>LEFT('I. évfolyam'!$L$19,5)</f>
        <v>17:00</v>
      </c>
      <c r="N47" s="132" t="str">
        <f>RIGHT('I. évfolyam'!$L$19,5)</f>
        <v>18:15</v>
      </c>
      <c r="O47" s="127" t="str">
        <f>VLOOKUP('I. évfolyam'!$L$25,'I. évfolyam'!$A$9:$P$15,15,FALSE) &amp; "{" &amp; VLOOKUP('I. évfolyam'!$L$25,'I. évfolyam'!$A$9:$P$15,13,FALSE) &amp; "}"</f>
        <v>LB17GMC01{KTK-gazszoLB}</v>
      </c>
      <c r="P47" s="127" t="str">
        <f>"KTK-" &amp; 'I. évfolyam'!$M$25</f>
        <v>KTK-B025</v>
      </c>
      <c r="Q47" s="122"/>
      <c r="R47" s="122" t="s">
        <v>265</v>
      </c>
      <c r="S47" s="122" t="s">
        <v>264</v>
      </c>
      <c r="T47" s="133" t="s">
        <v>264</v>
      </c>
    </row>
    <row r="48" spans="1:20" ht="15.75" hidden="1" thickBot="1">
      <c r="A48" s="129" t="s">
        <v>257</v>
      </c>
      <c r="B48" s="130" t="s">
        <v>258</v>
      </c>
      <c r="C48" s="122" t="s">
        <v>259</v>
      </c>
      <c r="D48" s="122" t="s">
        <v>260</v>
      </c>
      <c r="E48" s="123" t="s">
        <v>261</v>
      </c>
      <c r="F48" s="123" t="s">
        <v>262</v>
      </c>
      <c r="G48" s="123" t="s">
        <v>263</v>
      </c>
      <c r="H48" s="127" t="e">
        <f>VLOOKUP('I. évfolyam'!$N$25,'I. évfolyam'!$A$9:$P$15,13,FALSE)</f>
        <v>#N/A</v>
      </c>
      <c r="I48" s="127" t="e">
        <f>VLOOKUP('I. évfolyam'!$N$25,'I. évfolyam'!$A$9:$P$15,4,FALSE)</f>
        <v>#N/A</v>
      </c>
      <c r="J48" s="127">
        <v>2</v>
      </c>
      <c r="K48" s="143">
        <f>WEEKNUM('I. évfolyam'!$A$25,1) - WEEKNUM(E48,1) + 1</f>
        <v>10</v>
      </c>
      <c r="L48" s="132">
        <f>WEEKDAY('I. évfolyam'!$A$25,2)</f>
        <v>6</v>
      </c>
      <c r="M48" s="132" t="str">
        <f>LEFT('I. évfolyam'!$N$19,5)</f>
        <v/>
      </c>
      <c r="N48" s="132" t="str">
        <f>RIGHT('I. évfolyam'!$N$19,5)</f>
        <v/>
      </c>
      <c r="O48" s="127" t="e">
        <f>VLOOKUP('I. évfolyam'!$N$25,'I. évfolyam'!$A$9:$P$15,15,FALSE) &amp; "{" &amp; VLOOKUP('I. évfolyam'!$N$25,'I. évfolyam'!$A$9:$P$15,13,FALSE) &amp; "}"</f>
        <v>#N/A</v>
      </c>
      <c r="P48" s="127" t="str">
        <f>"KTK-" &amp; 'I. évfolyam'!$O$25</f>
        <v>KTK-</v>
      </c>
      <c r="Q48" s="122"/>
      <c r="R48" s="122" t="s">
        <v>265</v>
      </c>
      <c r="S48" s="122" t="s">
        <v>264</v>
      </c>
      <c r="T48" s="133" t="s">
        <v>264</v>
      </c>
    </row>
    <row r="49" spans="1:20" ht="15.75" hidden="1" thickBot="1">
      <c r="A49" s="134" t="s">
        <v>257</v>
      </c>
      <c r="B49" s="135" t="s">
        <v>258</v>
      </c>
      <c r="C49" s="136" t="s">
        <v>259</v>
      </c>
      <c r="D49" s="136" t="s">
        <v>260</v>
      </c>
      <c r="E49" s="137" t="s">
        <v>261</v>
      </c>
      <c r="F49" s="137" t="s">
        <v>262</v>
      </c>
      <c r="G49" s="137" t="s">
        <v>263</v>
      </c>
      <c r="H49" s="138" t="e">
        <f>VLOOKUP('I. évfolyam'!$P$25,'I. évfolyam'!$A$9:$P$15,13,FALSE)</f>
        <v>#N/A</v>
      </c>
      <c r="I49" s="138" t="e">
        <f>VLOOKUP('I. évfolyam'!$P$25,'I. évfolyam'!$A$9:$P$15,4,FALSE)</f>
        <v>#N/A</v>
      </c>
      <c r="J49" s="138">
        <v>2</v>
      </c>
      <c r="K49" s="144">
        <f>WEEKNUM('I. évfolyam'!$A$25,1) - WEEKNUM(E49,1) + 1</f>
        <v>10</v>
      </c>
      <c r="L49" s="140">
        <f>WEEKDAY('I. évfolyam'!$A$25,2)</f>
        <v>6</v>
      </c>
      <c r="M49" s="140" t="str">
        <f>LEFT('I. évfolyam'!$P$19,5)</f>
        <v>17:00</v>
      </c>
      <c r="N49" s="140" t="str">
        <f>RIGHT('I. évfolyam'!$P$19,5)</f>
        <v>18:15</v>
      </c>
      <c r="O49" s="138" t="e">
        <f>VLOOKUP('I. évfolyam'!$P$25,'I. évfolyam'!$A$9:$P$15,15,FALSE) &amp; "{" &amp; VLOOKUP('I. évfolyam'!$P$25,'I. évfolyam'!$A$9:$P$15,13,FALSE) &amp; "}"</f>
        <v>#N/A</v>
      </c>
      <c r="P49" s="138" t="str">
        <f>"KTK-" &amp; 'I. évfolyam'!$Q$25</f>
        <v>KTK-</v>
      </c>
      <c r="Q49" s="136"/>
      <c r="R49" s="136" t="s">
        <v>265</v>
      </c>
      <c r="S49" s="136" t="s">
        <v>264</v>
      </c>
      <c r="T49" s="141" t="s">
        <v>264</v>
      </c>
    </row>
    <row r="50" spans="1:20">
      <c r="A50" s="119" t="s">
        <v>257</v>
      </c>
      <c r="B50" s="120" t="s">
        <v>258</v>
      </c>
      <c r="C50" s="121" t="s">
        <v>259</v>
      </c>
      <c r="D50" s="122" t="s">
        <v>260</v>
      </c>
      <c r="E50" s="124" t="s">
        <v>261</v>
      </c>
      <c r="F50" s="124" t="s">
        <v>262</v>
      </c>
      <c r="G50" s="124" t="s">
        <v>263</v>
      </c>
      <c r="H50" s="125" t="str">
        <f>VLOOKUP('I. évfolyam'!$B$26,'I. évfolyam'!$A$9:$P$15,13,FALSE)</f>
        <v>KTK-uzlkozLB</v>
      </c>
      <c r="I50" s="125" t="str">
        <f>VLOOKUP('I. évfolyam'!$B$26,'I. évfolyam'!$A$9:$P$15,4,FALSE)</f>
        <v>Üzleti és közgazdasági alapok</v>
      </c>
      <c r="J50" s="125">
        <v>2</v>
      </c>
      <c r="K50" s="142">
        <f>WEEKNUM('I. évfolyam'!$A$26,1) - WEEKNUM(E50,1) +1</f>
        <v>11</v>
      </c>
      <c r="L50" s="126">
        <f>WEEKDAY('I. évfolyam'!$A$26,2)</f>
        <v>6</v>
      </c>
      <c r="M50" s="126" t="str">
        <f>LEFT('I. évfolyam'!$B$19,5)</f>
        <v>09:30</v>
      </c>
      <c r="N50" s="126" t="str">
        <f>RIGHT('I. évfolyam'!$B$19,5)</f>
        <v>10:45</v>
      </c>
      <c r="O50" s="127" t="str">
        <f>VLOOKUP('I. évfolyam'!$B$26,'I. évfolyam'!$A$9:$P$15,15,FALSE) &amp; "{" &amp; VLOOKUP('I. évfolyam'!$B$26,'I. évfolyam'!$A$9:$P$15,13,FALSE) &amp; "}"</f>
        <v>LB17GMK05{KTK-uzlkozLB}</v>
      </c>
      <c r="P50" s="125" t="str">
        <f>"KTK-" &amp; 'I. évfolyam'!$C$26</f>
        <v>KTK-B025</v>
      </c>
      <c r="Q50" s="121"/>
      <c r="R50" s="121" t="s">
        <v>265</v>
      </c>
      <c r="S50" s="121" t="s">
        <v>264</v>
      </c>
      <c r="T50" s="128" t="s">
        <v>264</v>
      </c>
    </row>
    <row r="51" spans="1:20" hidden="1">
      <c r="A51" s="129" t="s">
        <v>257</v>
      </c>
      <c r="B51" s="130" t="s">
        <v>258</v>
      </c>
      <c r="C51" s="122" t="s">
        <v>259</v>
      </c>
      <c r="D51" s="122" t="s">
        <v>260</v>
      </c>
      <c r="E51" s="123" t="s">
        <v>261</v>
      </c>
      <c r="F51" s="123" t="s">
        <v>262</v>
      </c>
      <c r="G51" s="123" t="s">
        <v>263</v>
      </c>
      <c r="H51" s="127" t="str">
        <f>VLOOKUP('I. évfolyam'!$D$26,'I. évfolyam'!$A$9:$P$15,13,FALSE)</f>
        <v>KTK-mikrooLB</v>
      </c>
      <c r="I51" s="127" t="str">
        <f>VLOOKUP('I. évfolyam'!$D$26,'I. évfolyam'!$A$9:$P$15,4,FALSE)</f>
        <v>Mikroökonómia</v>
      </c>
      <c r="J51" s="127">
        <v>2</v>
      </c>
      <c r="K51" s="143">
        <f>WEEKNUM('I. évfolyam'!$A$26,1) - WEEKNUM(E51,1) +1</f>
        <v>11</v>
      </c>
      <c r="L51" s="132">
        <f>WEEKDAY('I. évfolyam'!$A$26,2)</f>
        <v>6</v>
      </c>
      <c r="M51" s="132" t="str">
        <f>LEFT('I. évfolyam'!$D$19,5)</f>
        <v>11:00</v>
      </c>
      <c r="N51" s="132" t="str">
        <f>RIGHT('I. évfolyam'!$D$19,5)</f>
        <v>12:15</v>
      </c>
      <c r="O51" s="127" t="str">
        <f>VLOOKUP('I. évfolyam'!$D$26,'I. évfolyam'!$A$9:$P$15,15,FALSE) &amp; "{" &amp; VLOOKUP('I. évfolyam'!$D$26,'I. évfolyam'!$A$9:$P$15,13,FALSE) &amp; "}"</f>
        <v>LB17GMK07{KTK-mikrooLB}</v>
      </c>
      <c r="P51" s="127" t="str">
        <f>"KTK-" &amp; 'I. évfolyam'!$E$26</f>
        <v>KTK-B025</v>
      </c>
      <c r="Q51" s="122"/>
      <c r="R51" s="122" t="s">
        <v>265</v>
      </c>
      <c r="S51" s="122" t="s">
        <v>264</v>
      </c>
      <c r="T51" s="133" t="s">
        <v>264</v>
      </c>
    </row>
    <row r="52" spans="1:20" hidden="1">
      <c r="A52" s="129" t="s">
        <v>257</v>
      </c>
      <c r="B52" s="130" t="s">
        <v>258</v>
      </c>
      <c r="C52" s="122" t="s">
        <v>259</v>
      </c>
      <c r="D52" s="122" t="s">
        <v>260</v>
      </c>
      <c r="E52" s="123" t="s">
        <v>261</v>
      </c>
      <c r="F52" s="123" t="s">
        <v>262</v>
      </c>
      <c r="G52" s="123" t="s">
        <v>263</v>
      </c>
      <c r="H52" s="127" t="str">
        <f>VLOOKUP('I. évfolyam'!$F$26,'I. évfolyam'!$A$9:$P$15,13,FALSE)</f>
        <v>KTK-mikrooLB</v>
      </c>
      <c r="I52" s="127" t="str">
        <f>VLOOKUP('I. évfolyam'!$F$26,'I. évfolyam'!$A$9:$P$15,4,FALSE)</f>
        <v>Mikroökonómia</v>
      </c>
      <c r="J52" s="127">
        <v>2</v>
      </c>
      <c r="K52" s="143">
        <f>WEEKNUM('I. évfolyam'!$A$26,1) - WEEKNUM(E52,1) +1</f>
        <v>11</v>
      </c>
      <c r="L52" s="132">
        <f>WEEKDAY('I. évfolyam'!$A$26,2)</f>
        <v>6</v>
      </c>
      <c r="M52" s="132" t="str">
        <f>LEFT('I. évfolyam'!$F$19,5)</f>
        <v>12:30</v>
      </c>
      <c r="N52" s="132" t="str">
        <f>RIGHT('I. évfolyam'!$F$19,5)</f>
        <v>13:45</v>
      </c>
      <c r="O52" s="127" t="str">
        <f>VLOOKUP('I. évfolyam'!$F$26,'I. évfolyam'!$A$9:$P$15,15,FALSE) &amp; "{" &amp; VLOOKUP('I. évfolyam'!$F$26,'I. évfolyam'!$A$9:$P$15,13,FALSE) &amp; "}"</f>
        <v>LB17GMK07{KTK-mikrooLB}</v>
      </c>
      <c r="P52" s="127" t="str">
        <f>"KTK-" &amp; 'I. évfolyam'!$G$26</f>
        <v>KTK-B025</v>
      </c>
      <c r="Q52" s="122"/>
      <c r="R52" s="122" t="s">
        <v>265</v>
      </c>
      <c r="S52" s="122" t="s">
        <v>264</v>
      </c>
      <c r="T52" s="133" t="s">
        <v>264</v>
      </c>
    </row>
    <row r="53" spans="1:20" hidden="1">
      <c r="A53" s="129" t="s">
        <v>257</v>
      </c>
      <c r="B53" s="130" t="s">
        <v>258</v>
      </c>
      <c r="C53" s="122" t="s">
        <v>259</v>
      </c>
      <c r="D53" s="122" t="s">
        <v>260</v>
      </c>
      <c r="E53" s="123" t="s">
        <v>261</v>
      </c>
      <c r="F53" s="123" t="s">
        <v>262</v>
      </c>
      <c r="G53" s="123" t="s">
        <v>263</v>
      </c>
      <c r="H53" s="127" t="str">
        <f>VLOOKUP('I. évfolyam'!$H$26,'I. évfolyam'!$A$9:$P$15,13,FALSE)</f>
        <v>KTK-informLB</v>
      </c>
      <c r="I53" s="127" t="str">
        <f>VLOOKUP('I. évfolyam'!$H$26,'I. évfolyam'!$A$9:$P$15,4,FALSE)</f>
        <v>Gazdaságinformatika</v>
      </c>
      <c r="J53" s="127">
        <v>2</v>
      </c>
      <c r="K53" s="143">
        <f>WEEKNUM('I. évfolyam'!$A$26,1) - WEEKNUM(E53,1) +1</f>
        <v>11</v>
      </c>
      <c r="L53" s="132">
        <f>WEEKDAY('I. évfolyam'!$A$26,2)</f>
        <v>6</v>
      </c>
      <c r="M53" s="132" t="str">
        <f>LEFT('I. évfolyam'!$H$19,5)</f>
        <v>14:00</v>
      </c>
      <c r="N53" s="132" t="str">
        <f>RIGHT('I. évfolyam'!$H$19,5)</f>
        <v>15:15</v>
      </c>
      <c r="O53" s="127" t="str">
        <f>VLOOKUP('I. évfolyam'!$H$26,'I. évfolyam'!$A$9:$P$15,15,FALSE) &amp; "{" &amp; VLOOKUP('I. évfolyam'!$H$26,'I. évfolyam'!$A$9:$P$15,13,FALSE) &amp; "}"</f>
        <v>LB17GMK01{KTK-informLB}</v>
      </c>
      <c r="P53" s="127" t="str">
        <f>"KTK-" &amp; 'I. évfolyam'!$I$26</f>
        <v>KTK-B025</v>
      </c>
      <c r="Q53" s="122"/>
      <c r="R53" s="122" t="s">
        <v>265</v>
      </c>
      <c r="S53" s="122" t="s">
        <v>264</v>
      </c>
      <c r="T53" s="133" t="s">
        <v>264</v>
      </c>
    </row>
    <row r="54" spans="1:20" hidden="1">
      <c r="A54" s="129" t="s">
        <v>257</v>
      </c>
      <c r="B54" s="130" t="s">
        <v>258</v>
      </c>
      <c r="C54" s="122" t="s">
        <v>259</v>
      </c>
      <c r="D54" s="122" t="s">
        <v>260</v>
      </c>
      <c r="E54" s="123" t="s">
        <v>261</v>
      </c>
      <c r="F54" s="123" t="s">
        <v>262</v>
      </c>
      <c r="G54" s="123" t="s">
        <v>263</v>
      </c>
      <c r="H54" s="127" t="str">
        <f>VLOOKUP('I. évfolyam'!$J$26,'I. évfolyam'!$A$9:$P$15,13,FALSE)</f>
        <v>KTK-informLB</v>
      </c>
      <c r="I54" s="127" t="str">
        <f>VLOOKUP('I. évfolyam'!$J$26,'I. évfolyam'!$A$9:$P$15,4,FALSE)</f>
        <v>Gazdaságinformatika</v>
      </c>
      <c r="J54" s="127">
        <v>2</v>
      </c>
      <c r="K54" s="143">
        <f>WEEKNUM('I. évfolyam'!$A$26,1) - WEEKNUM(E54,1) +1</f>
        <v>11</v>
      </c>
      <c r="L54" s="132">
        <f>WEEKDAY('I. évfolyam'!$A$26,2)</f>
        <v>6</v>
      </c>
      <c r="M54" s="132" t="str">
        <f>LEFT('I. évfolyam'!$J$19,5)</f>
        <v>15:30</v>
      </c>
      <c r="N54" s="132" t="str">
        <f>RIGHT('I. évfolyam'!$J$19,5)</f>
        <v>16:45</v>
      </c>
      <c r="O54" s="127" t="str">
        <f>VLOOKUP('I. évfolyam'!$J$26,'I. évfolyam'!$A$9:$P$15,15,FALSE) &amp; "{" &amp; VLOOKUP('I. évfolyam'!$J$26,'I. évfolyam'!$A$9:$P$15,13,FALSE) &amp; "}"</f>
        <v>LB17GMK01{KTK-informLB}</v>
      </c>
      <c r="P54" s="127" t="str">
        <f>"KTK-" &amp; 'I. évfolyam'!$K$26</f>
        <v>KTK-B025</v>
      </c>
      <c r="Q54" s="122"/>
      <c r="R54" s="122" t="s">
        <v>265</v>
      </c>
      <c r="S54" s="122" t="s">
        <v>264</v>
      </c>
      <c r="T54" s="133" t="s">
        <v>264</v>
      </c>
    </row>
    <row r="55" spans="1:20" ht="15.75" thickBot="1">
      <c r="A55" s="129" t="s">
        <v>257</v>
      </c>
      <c r="B55" s="130" t="s">
        <v>258</v>
      </c>
      <c r="C55" s="122" t="s">
        <v>259</v>
      </c>
      <c r="D55" s="122" t="s">
        <v>260</v>
      </c>
      <c r="E55" s="123" t="s">
        <v>261</v>
      </c>
      <c r="F55" s="123" t="s">
        <v>262</v>
      </c>
      <c r="G55" s="123" t="s">
        <v>263</v>
      </c>
      <c r="H55" s="127" t="str">
        <f>VLOOKUP('I. évfolyam'!$L$26,'I. évfolyam'!$A$9:$P$15,13,FALSE)</f>
        <v>KTK-uzlkozLB</v>
      </c>
      <c r="I55" s="127" t="str">
        <f>VLOOKUP('I. évfolyam'!$L$26,'I. évfolyam'!$A$9:$P$15,4,FALSE)</f>
        <v>Üzleti és közgazdasági alapok</v>
      </c>
      <c r="J55" s="127">
        <v>2</v>
      </c>
      <c r="K55" s="143">
        <f>WEEKNUM('I. évfolyam'!$A$26,1) - WEEKNUM(E55,1) +1</f>
        <v>11</v>
      </c>
      <c r="L55" s="132">
        <f>WEEKDAY('I. évfolyam'!$A$26,2)</f>
        <v>6</v>
      </c>
      <c r="M55" s="132" t="str">
        <f>LEFT('I. évfolyam'!$L$19,5)</f>
        <v>17:00</v>
      </c>
      <c r="N55" s="132" t="str">
        <f>RIGHT('I. évfolyam'!$L$19,5)</f>
        <v>18:15</v>
      </c>
      <c r="O55" s="127" t="str">
        <f>VLOOKUP('I. évfolyam'!$L$26,'I. évfolyam'!$A$9:$P$15,15,FALSE) &amp; "{" &amp; VLOOKUP('I. évfolyam'!$L$26,'I. évfolyam'!$A$9:$P$15,13,FALSE) &amp; "}"</f>
        <v>LB17GMK05{KTK-uzlkozLB}</v>
      </c>
      <c r="P55" s="127" t="str">
        <f>"KTK-" &amp; 'I. évfolyam'!$M$26</f>
        <v>KTK-B025</v>
      </c>
      <c r="Q55" s="122"/>
      <c r="R55" s="122" t="s">
        <v>265</v>
      </c>
      <c r="S55" s="122" t="s">
        <v>264</v>
      </c>
      <c r="T55" s="133" t="s">
        <v>264</v>
      </c>
    </row>
    <row r="56" spans="1:20" ht="15.75" hidden="1" thickBot="1">
      <c r="A56" s="129" t="s">
        <v>257</v>
      </c>
      <c r="B56" s="130" t="s">
        <v>258</v>
      </c>
      <c r="C56" s="122" t="s">
        <v>259</v>
      </c>
      <c r="D56" s="122" t="s">
        <v>260</v>
      </c>
      <c r="E56" s="123" t="s">
        <v>261</v>
      </c>
      <c r="F56" s="123" t="s">
        <v>262</v>
      </c>
      <c r="G56" s="123" t="s">
        <v>263</v>
      </c>
      <c r="H56" s="127" t="e">
        <f>VLOOKUP('I. évfolyam'!$N$26,'I. évfolyam'!$A$9:$P$15,13,FALSE)</f>
        <v>#N/A</v>
      </c>
      <c r="I56" s="127" t="e">
        <f>VLOOKUP('I. évfolyam'!$N$26,'I. évfolyam'!$A$9:$P$15,4,FALSE)</f>
        <v>#N/A</v>
      </c>
      <c r="J56" s="127">
        <v>2</v>
      </c>
      <c r="K56" s="143">
        <f>WEEKNUM('I. évfolyam'!$A$26,1) - WEEKNUM(E56,1) +1</f>
        <v>11</v>
      </c>
      <c r="L56" s="132">
        <f>WEEKDAY('I. évfolyam'!$A$26,2)</f>
        <v>6</v>
      </c>
      <c r="M56" s="132" t="str">
        <f>LEFT('I. évfolyam'!$N$19,5)</f>
        <v/>
      </c>
      <c r="N56" s="132" t="str">
        <f>RIGHT('I. évfolyam'!$N$19,5)</f>
        <v/>
      </c>
      <c r="O56" s="127" t="e">
        <f>VLOOKUP('I. évfolyam'!$N$26,'I. évfolyam'!$A$9:$P$15,15,FALSE) &amp; "{" &amp; VLOOKUP('I. évfolyam'!$N$26,'I. évfolyam'!$A$9:$P$15,13,FALSE) &amp; "}"</f>
        <v>#N/A</v>
      </c>
      <c r="P56" s="127" t="str">
        <f>"KTK-" &amp; 'I. évfolyam'!$O$26</f>
        <v>KTK-</v>
      </c>
      <c r="Q56" s="122"/>
      <c r="R56" s="122" t="s">
        <v>265</v>
      </c>
      <c r="S56" s="122" t="s">
        <v>264</v>
      </c>
      <c r="T56" s="133" t="s">
        <v>264</v>
      </c>
    </row>
    <row r="57" spans="1:20" ht="15.75" hidden="1" thickBot="1">
      <c r="A57" s="134" t="s">
        <v>257</v>
      </c>
      <c r="B57" s="135" t="s">
        <v>258</v>
      </c>
      <c r="C57" s="136" t="s">
        <v>259</v>
      </c>
      <c r="D57" s="136" t="s">
        <v>260</v>
      </c>
      <c r="E57" s="137" t="s">
        <v>261</v>
      </c>
      <c r="F57" s="137" t="s">
        <v>262</v>
      </c>
      <c r="G57" s="137" t="s">
        <v>263</v>
      </c>
      <c r="H57" s="138" t="e">
        <f>VLOOKUP('I. évfolyam'!$P$26,'I. évfolyam'!$A$9:$P$15,13,FALSE)</f>
        <v>#N/A</v>
      </c>
      <c r="I57" s="138" t="e">
        <f>VLOOKUP('I. évfolyam'!$P$26,'I. évfolyam'!$A$9:$P$15,4,FALSE)</f>
        <v>#N/A</v>
      </c>
      <c r="J57" s="138">
        <v>2</v>
      </c>
      <c r="K57" s="144">
        <f>WEEKNUM('I. évfolyam'!$A$26,1) - WEEKNUM(E57,1) +1</f>
        <v>11</v>
      </c>
      <c r="L57" s="140">
        <f>WEEKDAY('I. évfolyam'!$A$26,2)</f>
        <v>6</v>
      </c>
      <c r="M57" s="140" t="str">
        <f>LEFT('I. évfolyam'!$P$19,5)</f>
        <v>17:00</v>
      </c>
      <c r="N57" s="140" t="str">
        <f>RIGHT('I. évfolyam'!$P$19,5)</f>
        <v>18:15</v>
      </c>
      <c r="O57" s="138" t="e">
        <f>VLOOKUP('I. évfolyam'!$P$26,'I. évfolyam'!$A$9:$P$15,15,FALSE) &amp; "{" &amp; VLOOKUP('I. évfolyam'!$P$26,'I. évfolyam'!$A$9:$P$15,13,FALSE) &amp; "}"</f>
        <v>#N/A</v>
      </c>
      <c r="P57" s="138" t="str">
        <f>"KTK-" &amp; 'I. évfolyam'!$Q$26</f>
        <v>KTK-</v>
      </c>
      <c r="Q57" s="136"/>
      <c r="R57" s="136" t="s">
        <v>265</v>
      </c>
      <c r="S57" s="136" t="s">
        <v>264</v>
      </c>
      <c r="T57" s="141" t="s">
        <v>264</v>
      </c>
    </row>
    <row r="58" spans="1:20">
      <c r="A58" s="119" t="s">
        <v>257</v>
      </c>
      <c r="B58" s="120" t="s">
        <v>258</v>
      </c>
      <c r="C58" s="121" t="s">
        <v>259</v>
      </c>
      <c r="D58" s="122" t="s">
        <v>260</v>
      </c>
      <c r="E58" s="124" t="s">
        <v>261</v>
      </c>
      <c r="F58" s="124" t="s">
        <v>262</v>
      </c>
      <c r="G58" s="124" t="s">
        <v>263</v>
      </c>
      <c r="H58" s="125" t="str">
        <f>VLOOKUP('I. évfolyam'!$B$27,'I. évfolyam'!$A$9:$P$15,13,FALSE)</f>
        <v>KTK-uzlkozLB</v>
      </c>
      <c r="I58" s="125" t="str">
        <f>VLOOKUP('I. évfolyam'!$B$27,'I. évfolyam'!$A$9:$P$15,4,FALSE)</f>
        <v>Üzleti és közgazdasági alapok</v>
      </c>
      <c r="J58" s="125">
        <v>2</v>
      </c>
      <c r="K58" s="142">
        <f>WEEKNUM('I. évfolyam'!$A$27,1) - WEEKNUM(E58,1) + 1</f>
        <v>12</v>
      </c>
      <c r="L58" s="126">
        <f>WEEKDAY('I. évfolyam'!$A$27,2)</f>
        <v>6</v>
      </c>
      <c r="M58" s="126" t="str">
        <f>LEFT('I. évfolyam'!$B$19,5)</f>
        <v>09:30</v>
      </c>
      <c r="N58" s="126" t="str">
        <f>RIGHT('I. évfolyam'!$B$19,5)</f>
        <v>10:45</v>
      </c>
      <c r="O58" s="127" t="str">
        <f>VLOOKUP('I. évfolyam'!$B$27,'I. évfolyam'!$A$9:$P$15,15,FALSE) &amp; "{" &amp; VLOOKUP('I. évfolyam'!$B$27,'I. évfolyam'!$A$9:$P$15,13,FALSE) &amp; "}"</f>
        <v>LB17GMK05{KTK-uzlkozLB}</v>
      </c>
      <c r="P58" s="125" t="str">
        <f>"KTK-" &amp; 'I. évfolyam'!$C$27</f>
        <v>KTK-B025</v>
      </c>
      <c r="Q58" s="121"/>
      <c r="R58" s="121" t="s">
        <v>265</v>
      </c>
      <c r="S58" s="121" t="s">
        <v>264</v>
      </c>
      <c r="T58" s="128" t="s">
        <v>264</v>
      </c>
    </row>
    <row r="59" spans="1:20" hidden="1">
      <c r="A59" s="129" t="s">
        <v>257</v>
      </c>
      <c r="B59" s="130" t="s">
        <v>258</v>
      </c>
      <c r="C59" s="122" t="s">
        <v>259</v>
      </c>
      <c r="D59" s="122" t="s">
        <v>260</v>
      </c>
      <c r="E59" s="123" t="s">
        <v>261</v>
      </c>
      <c r="F59" s="123" t="s">
        <v>262</v>
      </c>
      <c r="G59" s="123" t="s">
        <v>263</v>
      </c>
      <c r="H59" s="127" t="str">
        <f>VLOOKUP('I. évfolyam'!$D$27,'I. évfolyam'!$A$9:$P$15,13,FALSE)</f>
        <v>KTK-mikrooLB</v>
      </c>
      <c r="I59" s="127" t="str">
        <f>VLOOKUP('I. évfolyam'!$D$27,'I. évfolyam'!$A$9:$P$15,4,FALSE)</f>
        <v>Mikroökonómia</v>
      </c>
      <c r="J59" s="127">
        <v>2</v>
      </c>
      <c r="K59" s="143">
        <f>WEEKNUM('I. évfolyam'!$A$27,1) - WEEKNUM(E59,1) + 1</f>
        <v>12</v>
      </c>
      <c r="L59" s="132">
        <f>WEEKDAY('I. évfolyam'!$A$27,2)</f>
        <v>6</v>
      </c>
      <c r="M59" s="132" t="str">
        <f>LEFT('I. évfolyam'!$D$19,5)</f>
        <v>11:00</v>
      </c>
      <c r="N59" s="132" t="str">
        <f>RIGHT('I. évfolyam'!$D$19,5)</f>
        <v>12:15</v>
      </c>
      <c r="O59" s="127" t="str">
        <f>VLOOKUP('I. évfolyam'!$D$27,'I. évfolyam'!$A$9:$P$15,15,FALSE) &amp; "{" &amp; VLOOKUP('I. évfolyam'!$D$27,'I. évfolyam'!$A$9:$P$15,13,FALSE) &amp; "}"</f>
        <v>LB17GMK07{KTK-mikrooLB}</v>
      </c>
      <c r="P59" s="127" t="str">
        <f>"KTK-" &amp; 'I. évfolyam'!$E$27</f>
        <v>KTK-B025</v>
      </c>
      <c r="Q59" s="122"/>
      <c r="R59" s="122" t="s">
        <v>265</v>
      </c>
      <c r="S59" s="122" t="s">
        <v>264</v>
      </c>
      <c r="T59" s="133" t="s">
        <v>264</v>
      </c>
    </row>
    <row r="60" spans="1:20" hidden="1">
      <c r="A60" s="129" t="s">
        <v>257</v>
      </c>
      <c r="B60" s="130" t="s">
        <v>258</v>
      </c>
      <c r="C60" s="122" t="s">
        <v>259</v>
      </c>
      <c r="D60" s="122" t="s">
        <v>260</v>
      </c>
      <c r="E60" s="123" t="s">
        <v>261</v>
      </c>
      <c r="F60" s="123" t="s">
        <v>262</v>
      </c>
      <c r="G60" s="123" t="s">
        <v>263</v>
      </c>
      <c r="H60" s="127" t="str">
        <f>VLOOKUP('I. évfolyam'!$F$27,'I. évfolyam'!$A$9:$P$15,13,FALSE)</f>
        <v>KTK-mikrooLB</v>
      </c>
      <c r="I60" s="127" t="str">
        <f>VLOOKUP('I. évfolyam'!$F$27,'I. évfolyam'!$A$9:$P$15,4,FALSE)</f>
        <v>Mikroökonómia</v>
      </c>
      <c r="J60" s="127">
        <v>2</v>
      </c>
      <c r="K60" s="143">
        <f>WEEKNUM('I. évfolyam'!$A$27,1) - WEEKNUM(E60,1) + 1</f>
        <v>12</v>
      </c>
      <c r="L60" s="132">
        <f>WEEKDAY('I. évfolyam'!$A$27,2)</f>
        <v>6</v>
      </c>
      <c r="M60" s="132" t="str">
        <f>LEFT('I. évfolyam'!$F$19,5)</f>
        <v>12:30</v>
      </c>
      <c r="N60" s="132" t="str">
        <f>RIGHT('I. évfolyam'!$F$19,5)</f>
        <v>13:45</v>
      </c>
      <c r="O60" s="127" t="str">
        <f>VLOOKUP('I. évfolyam'!$F$27,'I. évfolyam'!$A$9:$P$15,15,FALSE) &amp; "{" &amp; VLOOKUP('I. évfolyam'!$F$27,'I. évfolyam'!$A$9:$P$15,13,FALSE) &amp; "}"</f>
        <v>LB17GMK07{KTK-mikrooLB}</v>
      </c>
      <c r="P60" s="127" t="str">
        <f>"KTK-" &amp; 'I. évfolyam'!$G$27</f>
        <v>KTK-B025</v>
      </c>
      <c r="Q60" s="122"/>
      <c r="R60" s="122" t="s">
        <v>265</v>
      </c>
      <c r="S60" s="122" t="s">
        <v>264</v>
      </c>
      <c r="T60" s="133" t="s">
        <v>264</v>
      </c>
    </row>
    <row r="61" spans="1:20" hidden="1">
      <c r="A61" s="129" t="s">
        <v>257</v>
      </c>
      <c r="B61" s="130" t="s">
        <v>258</v>
      </c>
      <c r="C61" s="122" t="s">
        <v>259</v>
      </c>
      <c r="D61" s="122" t="s">
        <v>260</v>
      </c>
      <c r="E61" s="123" t="s">
        <v>261</v>
      </c>
      <c r="F61" s="123" t="s">
        <v>262</v>
      </c>
      <c r="G61" s="123" t="s">
        <v>263</v>
      </c>
      <c r="H61" s="127" t="str">
        <f>VLOOKUP('I. évfolyam'!$H$27,'I. évfolyam'!$A$9:$P$15,13,FALSE)</f>
        <v>KTK-informLB</v>
      </c>
      <c r="I61" s="127" t="str">
        <f>VLOOKUP('I. évfolyam'!$H$27,'I. évfolyam'!$A$9:$P$15,4,FALSE)</f>
        <v>Gazdaságinformatika</v>
      </c>
      <c r="J61" s="127">
        <v>2</v>
      </c>
      <c r="K61" s="143">
        <f>WEEKNUM('I. évfolyam'!$A$27,1) - WEEKNUM(E61,1) + 1</f>
        <v>12</v>
      </c>
      <c r="L61" s="132">
        <f>WEEKDAY('I. évfolyam'!$A$27,2)</f>
        <v>6</v>
      </c>
      <c r="M61" s="132" t="str">
        <f>LEFT('I. évfolyam'!$H$19,5)</f>
        <v>14:00</v>
      </c>
      <c r="N61" s="132" t="str">
        <f>RIGHT('I. évfolyam'!$H$19,5)</f>
        <v>15:15</v>
      </c>
      <c r="O61" s="127" t="str">
        <f>VLOOKUP('I. évfolyam'!$H$27,'I. évfolyam'!$A$9:$P$15,15,FALSE) &amp; "{" &amp; VLOOKUP('I. évfolyam'!$H$27,'I. évfolyam'!$A$9:$P$15,13,FALSE) &amp; "}"</f>
        <v>LB17GMK01{KTK-informLB}</v>
      </c>
      <c r="P61" s="127" t="str">
        <f>"KTK-" &amp; 'I. évfolyam'!$I$27</f>
        <v>KTK-B025</v>
      </c>
      <c r="Q61" s="122"/>
      <c r="R61" s="122" t="s">
        <v>265</v>
      </c>
      <c r="S61" s="122" t="s">
        <v>264</v>
      </c>
      <c r="T61" s="133" t="s">
        <v>264</v>
      </c>
    </row>
    <row r="62" spans="1:20" hidden="1">
      <c r="A62" s="129" t="s">
        <v>257</v>
      </c>
      <c r="B62" s="130" t="s">
        <v>258</v>
      </c>
      <c r="C62" s="122" t="s">
        <v>259</v>
      </c>
      <c r="D62" s="122" t="s">
        <v>260</v>
      </c>
      <c r="E62" s="123" t="s">
        <v>261</v>
      </c>
      <c r="F62" s="123" t="s">
        <v>262</v>
      </c>
      <c r="G62" s="123" t="s">
        <v>263</v>
      </c>
      <c r="H62" s="127" t="str">
        <f>VLOOKUP('I. évfolyam'!$J$27,'I. évfolyam'!$A$9:$P$15,13,FALSE)</f>
        <v>KTK-gaztorLB</v>
      </c>
      <c r="I62" s="127" t="str">
        <f>VLOOKUP('I. évfolyam'!$J$27,'I. évfolyam'!$A$9:$P$15,4,FALSE)</f>
        <v>Gazdaságtörténet</v>
      </c>
      <c r="J62" s="127">
        <v>2</v>
      </c>
      <c r="K62" s="143">
        <f>WEEKNUM('I. évfolyam'!$A$27,1) - WEEKNUM(E62,1) + 1</f>
        <v>12</v>
      </c>
      <c r="L62" s="132">
        <f>WEEKDAY('I. évfolyam'!$A$27,2)</f>
        <v>6</v>
      </c>
      <c r="M62" s="132" t="str">
        <f>LEFT('I. évfolyam'!$J$19,5)</f>
        <v>15:30</v>
      </c>
      <c r="N62" s="132" t="str">
        <f>RIGHT('I. évfolyam'!$J$19,5)</f>
        <v>16:45</v>
      </c>
      <c r="O62" s="127" t="str">
        <f>VLOOKUP('I. évfolyam'!$J$27,'I. évfolyam'!$A$9:$P$15,15,FALSE) &amp; "{" &amp; VLOOKUP('I. évfolyam'!$J$27,'I. évfolyam'!$A$9:$P$15,13,FALSE) &amp; "}"</f>
        <v>LB17GMA01{KTK-gaztorLB}</v>
      </c>
      <c r="P62" s="127" t="str">
        <f>"KTK-" &amp; 'I. évfolyam'!$K$27</f>
        <v>KTK-B025</v>
      </c>
      <c r="Q62" s="122"/>
      <c r="R62" s="122" t="s">
        <v>265</v>
      </c>
      <c r="S62" s="122" t="s">
        <v>264</v>
      </c>
      <c r="T62" s="133" t="s">
        <v>264</v>
      </c>
    </row>
    <row r="63" spans="1:20" hidden="1">
      <c r="A63" s="129" t="s">
        <v>257</v>
      </c>
      <c r="B63" s="130" t="s">
        <v>258</v>
      </c>
      <c r="C63" s="122" t="s">
        <v>259</v>
      </c>
      <c r="D63" s="122" t="s">
        <v>260</v>
      </c>
      <c r="E63" s="123" t="s">
        <v>261</v>
      </c>
      <c r="F63" s="123" t="s">
        <v>262</v>
      </c>
      <c r="G63" s="123" t="s">
        <v>263</v>
      </c>
      <c r="H63" s="127" t="str">
        <f>VLOOKUP('I. évfolyam'!$L$27,'I. évfolyam'!$A$9:$P$15,13,FALSE)</f>
        <v>KTK-gaztorLB</v>
      </c>
      <c r="I63" s="127" t="str">
        <f>VLOOKUP('I. évfolyam'!$L$27,'I. évfolyam'!$A$9:$P$15,4,FALSE)</f>
        <v>Gazdaságtörténet</v>
      </c>
      <c r="J63" s="127">
        <v>2</v>
      </c>
      <c r="K63" s="143">
        <f>WEEKNUM('I. évfolyam'!$A$27,1) - WEEKNUM(E63,1) + 1</f>
        <v>12</v>
      </c>
      <c r="L63" s="132">
        <f>WEEKDAY('I. évfolyam'!$A$27,2)</f>
        <v>6</v>
      </c>
      <c r="M63" s="132" t="str">
        <f>LEFT('I. évfolyam'!$L$19,5)</f>
        <v>17:00</v>
      </c>
      <c r="N63" s="132" t="str">
        <f>RIGHT('I. évfolyam'!$L$19,5)</f>
        <v>18:15</v>
      </c>
      <c r="O63" s="127" t="str">
        <f>VLOOKUP('I. évfolyam'!$L$27,'I. évfolyam'!$A$9:$P$15,15,FALSE) &amp; "{" &amp; VLOOKUP('I. évfolyam'!$L$27,'I. évfolyam'!$A$9:$P$15,13,FALSE) &amp; "}"</f>
        <v>LB17GMA01{KTK-gaztorLB}</v>
      </c>
      <c r="P63" s="127" t="str">
        <f>"KTK-" &amp; 'I. évfolyam'!$M$27</f>
        <v>KTK-B025</v>
      </c>
      <c r="Q63" s="122"/>
      <c r="R63" s="122" t="s">
        <v>265</v>
      </c>
      <c r="S63" s="122" t="s">
        <v>264</v>
      </c>
      <c r="T63" s="133" t="s">
        <v>264</v>
      </c>
    </row>
    <row r="64" spans="1:20" hidden="1">
      <c r="A64" s="129" t="s">
        <v>257</v>
      </c>
      <c r="B64" s="130" t="s">
        <v>258</v>
      </c>
      <c r="C64" s="122" t="s">
        <v>259</v>
      </c>
      <c r="D64" s="122" t="s">
        <v>260</v>
      </c>
      <c r="E64" s="123" t="s">
        <v>261</v>
      </c>
      <c r="F64" s="123" t="s">
        <v>262</v>
      </c>
      <c r="G64" s="123" t="s">
        <v>263</v>
      </c>
      <c r="H64" s="127" t="e">
        <f>VLOOKUP('I. évfolyam'!$N$27,'I. évfolyam'!$A$9:$P$15,13,FALSE)</f>
        <v>#N/A</v>
      </c>
      <c r="I64" s="127" t="e">
        <f>VLOOKUP('I. évfolyam'!$N$27,'I. évfolyam'!$A$9:$P$15,4,FALSE)</f>
        <v>#N/A</v>
      </c>
      <c r="J64" s="127">
        <v>2</v>
      </c>
      <c r="K64" s="143">
        <f>WEEKNUM('I. évfolyam'!$A$27,1) - WEEKNUM(E64,1) + 1</f>
        <v>12</v>
      </c>
      <c r="L64" s="132">
        <f>WEEKDAY('I. évfolyam'!$A$27,2)</f>
        <v>6</v>
      </c>
      <c r="M64" s="132" t="str">
        <f>LEFT('I. évfolyam'!$N$19,5)</f>
        <v/>
      </c>
      <c r="N64" s="132" t="str">
        <f>RIGHT('I. évfolyam'!$N$19,5)</f>
        <v/>
      </c>
      <c r="O64" s="127" t="e">
        <f>VLOOKUP('I. évfolyam'!$N$27,'I. évfolyam'!$A$9:$P$15,15,FALSE) &amp; "{" &amp; VLOOKUP('I. évfolyam'!$N$27,'I. évfolyam'!$A$9:$P$15,13,FALSE) &amp; "}"</f>
        <v>#N/A</v>
      </c>
      <c r="P64" s="127" t="str">
        <f>"KTK-" &amp; 'I. évfolyam'!$O$27</f>
        <v>KTK-</v>
      </c>
      <c r="Q64" s="122"/>
      <c r="R64" s="122" t="s">
        <v>265</v>
      </c>
      <c r="S64" s="122" t="s">
        <v>264</v>
      </c>
      <c r="T64" s="133" t="s">
        <v>264</v>
      </c>
    </row>
    <row r="65" spans="1:20" ht="15.75" hidden="1" thickBot="1">
      <c r="A65" s="134" t="s">
        <v>257</v>
      </c>
      <c r="B65" s="135" t="s">
        <v>258</v>
      </c>
      <c r="C65" s="136" t="s">
        <v>259</v>
      </c>
      <c r="D65" s="136" t="s">
        <v>260</v>
      </c>
      <c r="E65" s="137" t="s">
        <v>261</v>
      </c>
      <c r="F65" s="137" t="s">
        <v>262</v>
      </c>
      <c r="G65" s="137" t="s">
        <v>263</v>
      </c>
      <c r="H65" s="138" t="e">
        <f>VLOOKUP('I. évfolyam'!$P$27,'I. évfolyam'!$A$9:$P$15,13,FALSE)</f>
        <v>#N/A</v>
      </c>
      <c r="I65" s="138" t="e">
        <f>VLOOKUP('I. évfolyam'!$P$27,'I. évfolyam'!$A$9:$P$15,4,FALSE)</f>
        <v>#N/A</v>
      </c>
      <c r="J65" s="138">
        <v>2</v>
      </c>
      <c r="K65" s="144">
        <f>WEEKNUM('I. évfolyam'!$A$27,1) - WEEKNUM(E65,1) + 1</f>
        <v>12</v>
      </c>
      <c r="L65" s="140">
        <f>WEEKDAY('I. évfolyam'!$A$25,2)</f>
        <v>6</v>
      </c>
      <c r="M65" s="140" t="str">
        <f>LEFT('I. évfolyam'!$P$19,5)</f>
        <v>17:00</v>
      </c>
      <c r="N65" s="140" t="str">
        <f>RIGHT('I. évfolyam'!$P$19,5)</f>
        <v>18:15</v>
      </c>
      <c r="O65" s="138" t="e">
        <f>VLOOKUP('I. évfolyam'!$P$27,'I. évfolyam'!$A$9:$P$15,15,FALSE) &amp; "{" &amp; VLOOKUP('I. évfolyam'!$P$27,'I. évfolyam'!$A$9:$P$15,13,FALSE) &amp; "}"</f>
        <v>#N/A</v>
      </c>
      <c r="P65" s="138" t="str">
        <f>"KTK-" &amp; 'I. évfolyam'!$Q$27</f>
        <v>KTK-</v>
      </c>
      <c r="Q65" s="136"/>
      <c r="R65" s="136" t="s">
        <v>265</v>
      </c>
      <c r="S65" s="136" t="s">
        <v>264</v>
      </c>
      <c r="T65" s="141" t="s">
        <v>264</v>
      </c>
    </row>
    <row r="66" spans="1:20" hidden="1">
      <c r="A66" s="119" t="s">
        <v>257</v>
      </c>
      <c r="B66" s="120" t="s">
        <v>258</v>
      </c>
      <c r="C66" s="121" t="s">
        <v>259</v>
      </c>
      <c r="D66" s="122" t="s">
        <v>260</v>
      </c>
      <c r="E66" s="124" t="s">
        <v>261</v>
      </c>
      <c r="F66" s="124" t="s">
        <v>262</v>
      </c>
      <c r="G66" s="124" t="s">
        <v>263</v>
      </c>
      <c r="H66" s="125" t="e">
        <f>VLOOKUP('I. évfolyam'!$B$28,'I. évfolyam'!$A$9:$P$15,13,FALSE)</f>
        <v>#N/A</v>
      </c>
      <c r="I66" s="125" t="e">
        <f>VLOOKUP('I. évfolyam'!$B$28,'I. évfolyam'!$A$9:$P$15,4,FALSE)</f>
        <v>#N/A</v>
      </c>
      <c r="J66" s="125">
        <v>2</v>
      </c>
      <c r="K66" s="142">
        <f>WEEKNUM('I. évfolyam'!$A$28,1) - WEEKNUM(E66,1) +1</f>
        <v>14</v>
      </c>
      <c r="L66" s="126">
        <f>WEEKDAY('I. évfolyam'!$A$28,2)</f>
        <v>6</v>
      </c>
      <c r="M66" s="126" t="str">
        <f>LEFT('I. évfolyam'!$B$19,5)</f>
        <v>09:30</v>
      </c>
      <c r="N66" s="126" t="str">
        <f>RIGHT('I. évfolyam'!$B$19,5)</f>
        <v>10:45</v>
      </c>
      <c r="O66" s="127" t="e">
        <f>VLOOKUP('I. évfolyam'!$B$28,'I. évfolyam'!$A$9:$P$15,15,FALSE) &amp; "{" &amp; VLOOKUP('I. évfolyam'!$B$28,'I. évfolyam'!$A$9:$P$15,13,FALSE) &amp; "}"</f>
        <v>#N/A</v>
      </c>
      <c r="P66" s="125" t="str">
        <f>"KTK-" &amp; 'I. évfolyam'!$C$28</f>
        <v>KTK-</v>
      </c>
      <c r="Q66" s="121"/>
      <c r="R66" s="121" t="s">
        <v>265</v>
      </c>
      <c r="S66" s="121" t="s">
        <v>264</v>
      </c>
      <c r="T66" s="128" t="s">
        <v>264</v>
      </c>
    </row>
    <row r="67" spans="1:20" hidden="1">
      <c r="A67" s="129" t="s">
        <v>257</v>
      </c>
      <c r="B67" s="130" t="s">
        <v>258</v>
      </c>
      <c r="C67" s="122" t="s">
        <v>259</v>
      </c>
      <c r="D67" s="122" t="s">
        <v>260</v>
      </c>
      <c r="E67" s="123" t="s">
        <v>261</v>
      </c>
      <c r="F67" s="123" t="s">
        <v>262</v>
      </c>
      <c r="G67" s="123" t="s">
        <v>263</v>
      </c>
      <c r="H67" s="127" t="str">
        <f>VLOOKUP('I. évfolyam'!$D$28,'I. évfolyam'!$A$9:$P$15,13,FALSE)</f>
        <v>KTK-marketLB</v>
      </c>
      <c r="I67" s="127" t="str">
        <f>VLOOKUP('I. évfolyam'!$D$28,'I. évfolyam'!$A$9:$P$15,4,FALSE)</f>
        <v>Marketing</v>
      </c>
      <c r="J67" s="127">
        <v>2</v>
      </c>
      <c r="K67" s="143">
        <f>WEEKNUM('I. évfolyam'!$A$28,1) - WEEKNUM(E67,1) +1</f>
        <v>14</v>
      </c>
      <c r="L67" s="132">
        <f>WEEKDAY('I. évfolyam'!$A$28,2)</f>
        <v>6</v>
      </c>
      <c r="M67" s="132" t="str">
        <f>LEFT('I. évfolyam'!$D$19,5)</f>
        <v>11:00</v>
      </c>
      <c r="N67" s="132" t="str">
        <f>RIGHT('I. évfolyam'!$D$19,5)</f>
        <v>12:15</v>
      </c>
      <c r="O67" s="127" t="str">
        <f>VLOOKUP('I. évfolyam'!$D$28,'I. évfolyam'!$A$9:$P$15,15,FALSE) &amp; "{" &amp; VLOOKUP('I. évfolyam'!$D$28,'I. évfolyam'!$A$9:$P$15,13,FALSE) &amp; "}"</f>
        <v>LB17GMK03{KTK-marketLB}</v>
      </c>
      <c r="P67" s="127" t="str">
        <f>"KTK-" &amp; 'I. évfolyam'!$E$28</f>
        <v>KTK-B025</v>
      </c>
      <c r="Q67" s="122"/>
      <c r="R67" s="122" t="s">
        <v>265</v>
      </c>
      <c r="S67" s="122" t="s">
        <v>264</v>
      </c>
      <c r="T67" s="133" t="s">
        <v>264</v>
      </c>
    </row>
    <row r="68" spans="1:20" hidden="1">
      <c r="A68" s="129" t="s">
        <v>257</v>
      </c>
      <c r="B68" s="130" t="s">
        <v>258</v>
      </c>
      <c r="C68" s="122" t="s">
        <v>259</v>
      </c>
      <c r="D68" s="122" t="s">
        <v>260</v>
      </c>
      <c r="E68" s="123" t="s">
        <v>261</v>
      </c>
      <c r="F68" s="123" t="s">
        <v>262</v>
      </c>
      <c r="G68" s="123" t="s">
        <v>263</v>
      </c>
      <c r="H68" s="127" t="str">
        <f>VLOOKUP('I. évfolyam'!$F$28,'I. évfolyam'!$A$9:$P$15,13,FALSE)</f>
        <v>KTK-marketLB</v>
      </c>
      <c r="I68" s="127" t="str">
        <f>VLOOKUP('I. évfolyam'!$F$28,'I. évfolyam'!$A$9:$P$15,4,FALSE)</f>
        <v>Marketing</v>
      </c>
      <c r="J68" s="127">
        <v>2</v>
      </c>
      <c r="K68" s="143">
        <f>WEEKNUM('I. évfolyam'!$A$28,1) - WEEKNUM(E68,1) +1</f>
        <v>14</v>
      </c>
      <c r="L68" s="132">
        <f>WEEKDAY('I. évfolyam'!$A$28,2)</f>
        <v>6</v>
      </c>
      <c r="M68" s="132" t="str">
        <f>LEFT('I. évfolyam'!$F$19,5)</f>
        <v>12:30</v>
      </c>
      <c r="N68" s="132" t="str">
        <f>RIGHT('I. évfolyam'!$F$19,5)</f>
        <v>13:45</v>
      </c>
      <c r="O68" s="127" t="str">
        <f>VLOOKUP('I. évfolyam'!$F$28,'I. évfolyam'!$A$9:$P$15,15,FALSE) &amp; "{" &amp; VLOOKUP('I. évfolyam'!$F$28,'I. évfolyam'!$A$9:$P$15,13,FALSE) &amp; "}"</f>
        <v>LB17GMK03{KTK-marketLB}</v>
      </c>
      <c r="P68" s="127" t="str">
        <f>"KTK-" &amp; 'I. évfolyam'!$G$28</f>
        <v>KTK-B025</v>
      </c>
      <c r="Q68" s="122"/>
      <c r="R68" s="122" t="s">
        <v>265</v>
      </c>
      <c r="S68" s="122" t="s">
        <v>264</v>
      </c>
      <c r="T68" s="133" t="s">
        <v>264</v>
      </c>
    </row>
    <row r="69" spans="1:20" hidden="1">
      <c r="A69" s="129" t="s">
        <v>257</v>
      </c>
      <c r="B69" s="130" t="s">
        <v>258</v>
      </c>
      <c r="C69" s="122" t="s">
        <v>259</v>
      </c>
      <c r="D69" s="122" t="s">
        <v>260</v>
      </c>
      <c r="E69" s="123" t="s">
        <v>261</v>
      </c>
      <c r="F69" s="123" t="s">
        <v>262</v>
      </c>
      <c r="G69" s="123" t="s">
        <v>263</v>
      </c>
      <c r="H69" s="127" t="str">
        <f>VLOOKUP('I. évfolyam'!$H$28,'I. évfolyam'!$A$9:$P$15,13,FALSE)</f>
        <v>KTK-marketLB</v>
      </c>
      <c r="I69" s="127" t="str">
        <f>VLOOKUP('I. évfolyam'!$H$28,'I. évfolyam'!$A$9:$P$15,4,FALSE)</f>
        <v>Marketing</v>
      </c>
      <c r="J69" s="127">
        <v>2</v>
      </c>
      <c r="K69" s="143">
        <f>WEEKNUM('I. évfolyam'!$A$28,1) - WEEKNUM(E69,1) +1</f>
        <v>14</v>
      </c>
      <c r="L69" s="132">
        <f>WEEKDAY('I. évfolyam'!$A$28,2)</f>
        <v>6</v>
      </c>
      <c r="M69" s="132" t="str">
        <f>LEFT('I. évfolyam'!$H$19,5)</f>
        <v>14:00</v>
      </c>
      <c r="N69" s="132" t="str">
        <f>RIGHT('I. évfolyam'!$H$19,5)</f>
        <v>15:15</v>
      </c>
      <c r="O69" s="127" t="str">
        <f>VLOOKUP('I. évfolyam'!$H$28,'I. évfolyam'!$A$9:$P$15,15,FALSE) &amp; "{" &amp; VLOOKUP('I. évfolyam'!$H$28,'I. évfolyam'!$A$9:$P$15,13,FALSE) &amp; "}"</f>
        <v>LB17GMK03{KTK-marketLB}</v>
      </c>
      <c r="P69" s="127" t="str">
        <f>"KTK-" &amp; 'I. évfolyam'!$I$28</f>
        <v>KTK-B025</v>
      </c>
      <c r="Q69" s="122"/>
      <c r="R69" s="122" t="s">
        <v>265</v>
      </c>
      <c r="S69" s="122" t="s">
        <v>264</v>
      </c>
      <c r="T69" s="133" t="s">
        <v>264</v>
      </c>
    </row>
    <row r="70" spans="1:20" hidden="1">
      <c r="A70" s="129" t="s">
        <v>257</v>
      </c>
      <c r="B70" s="130" t="s">
        <v>258</v>
      </c>
      <c r="C70" s="122" t="s">
        <v>259</v>
      </c>
      <c r="D70" s="122" t="s">
        <v>260</v>
      </c>
      <c r="E70" s="123" t="s">
        <v>261</v>
      </c>
      <c r="F70" s="123" t="s">
        <v>262</v>
      </c>
      <c r="G70" s="123" t="s">
        <v>263</v>
      </c>
      <c r="H70" s="127" t="str">
        <f>VLOOKUP('I. évfolyam'!$J$28,'I. évfolyam'!$A$9:$P$15,13,FALSE)</f>
        <v>KTK-gaztorLB</v>
      </c>
      <c r="I70" s="127" t="str">
        <f>VLOOKUP('I. évfolyam'!$J$28,'I. évfolyam'!$A$9:$P$15,4,FALSE)</f>
        <v>Gazdaságtörténet</v>
      </c>
      <c r="J70" s="127">
        <v>2</v>
      </c>
      <c r="K70" s="143">
        <f>WEEKNUM('I. évfolyam'!$A$28,1) - WEEKNUM(E70,1) +1</f>
        <v>14</v>
      </c>
      <c r="L70" s="132">
        <f>WEEKDAY('I. évfolyam'!$A$28,2)</f>
        <v>6</v>
      </c>
      <c r="M70" s="132" t="str">
        <f>LEFT('I. évfolyam'!$J$19,5)</f>
        <v>15:30</v>
      </c>
      <c r="N70" s="132" t="str">
        <f>RIGHT('I. évfolyam'!$J$19,5)</f>
        <v>16:45</v>
      </c>
      <c r="O70" s="127" t="str">
        <f>VLOOKUP('I. évfolyam'!$J$28,'I. évfolyam'!$A$9:$P$15,15,FALSE) &amp; "{" &amp; VLOOKUP('I. évfolyam'!$J$28,'I. évfolyam'!$A$9:$P$15,13,FALSE) &amp; "}"</f>
        <v>LB17GMA01{KTK-gaztorLB}</v>
      </c>
      <c r="P70" s="127" t="str">
        <f>"KTK-" &amp; 'I. évfolyam'!$K$28</f>
        <v>KTK-B025</v>
      </c>
      <c r="Q70" s="122"/>
      <c r="R70" s="122" t="s">
        <v>265</v>
      </c>
      <c r="S70" s="122" t="s">
        <v>264</v>
      </c>
      <c r="T70" s="133" t="s">
        <v>264</v>
      </c>
    </row>
    <row r="71" spans="1:20" hidden="1">
      <c r="A71" s="129" t="s">
        <v>257</v>
      </c>
      <c r="B71" s="130" t="s">
        <v>258</v>
      </c>
      <c r="C71" s="122" t="s">
        <v>259</v>
      </c>
      <c r="D71" s="122" t="s">
        <v>260</v>
      </c>
      <c r="E71" s="123" t="s">
        <v>261</v>
      </c>
      <c r="F71" s="123" t="s">
        <v>262</v>
      </c>
      <c r="G71" s="123" t="s">
        <v>263</v>
      </c>
      <c r="H71" s="127" t="str">
        <f>VLOOKUP('I. évfolyam'!$L$28,'I. évfolyam'!$A$9:$P$15,13,FALSE)</f>
        <v>KTK-gazszoLB</v>
      </c>
      <c r="I71" s="127" t="str">
        <f>VLOOKUP('I. évfolyam'!$L$28,'I. évfolyam'!$A$9:$P$15,4,FALSE)</f>
        <v>Gazdaságszociológia</v>
      </c>
      <c r="J71" s="127">
        <v>2</v>
      </c>
      <c r="K71" s="143">
        <f>WEEKNUM('I. évfolyam'!$A$28,1) - WEEKNUM(E71,1) +1</f>
        <v>14</v>
      </c>
      <c r="L71" s="132">
        <f>WEEKDAY('I. évfolyam'!$A$28,2)</f>
        <v>6</v>
      </c>
      <c r="M71" s="132" t="str">
        <f>LEFT('I. évfolyam'!$L$19,5)</f>
        <v>17:00</v>
      </c>
      <c r="N71" s="132" t="str">
        <f>RIGHT('I. évfolyam'!$L$19,5)</f>
        <v>18:15</v>
      </c>
      <c r="O71" s="127" t="str">
        <f>VLOOKUP('I. évfolyam'!$L$28,'I. évfolyam'!$A$9:$P$15,15,FALSE) &amp; "{" &amp; VLOOKUP('I. évfolyam'!$L$28,'I. évfolyam'!$A$9:$P$15,13,FALSE) &amp; "}"</f>
        <v>LB17GMC01{KTK-gazszoLB}</v>
      </c>
      <c r="P71" s="127" t="str">
        <f>"KTK-" &amp; 'I. évfolyam'!$M$28</f>
        <v>KTK-B025</v>
      </c>
      <c r="Q71" s="122"/>
      <c r="R71" s="122" t="s">
        <v>265</v>
      </c>
      <c r="S71" s="122" t="s">
        <v>264</v>
      </c>
      <c r="T71" s="133" t="s">
        <v>264</v>
      </c>
    </row>
    <row r="72" spans="1:20" hidden="1">
      <c r="A72" s="129" t="s">
        <v>257</v>
      </c>
      <c r="B72" s="130" t="s">
        <v>258</v>
      </c>
      <c r="C72" s="122" t="s">
        <v>259</v>
      </c>
      <c r="D72" s="122" t="s">
        <v>260</v>
      </c>
      <c r="E72" s="123" t="s">
        <v>261</v>
      </c>
      <c r="F72" s="123" t="s">
        <v>262</v>
      </c>
      <c r="G72" s="123" t="s">
        <v>263</v>
      </c>
      <c r="H72" s="127" t="e">
        <f>VLOOKUP('I. évfolyam'!$N$28,'I. évfolyam'!$A$9:$P$15,13,FALSE)</f>
        <v>#N/A</v>
      </c>
      <c r="I72" s="127" t="e">
        <f>VLOOKUP('I. évfolyam'!$N$28,'I. évfolyam'!$A$9:$P$15,4,FALSE)</f>
        <v>#N/A</v>
      </c>
      <c r="J72" s="127">
        <v>2</v>
      </c>
      <c r="K72" s="143">
        <f>WEEKNUM('I. évfolyam'!$A$28,1) - WEEKNUM(E72,1) +1</f>
        <v>14</v>
      </c>
      <c r="L72" s="132">
        <f>WEEKDAY('I. évfolyam'!$A$28,2)</f>
        <v>6</v>
      </c>
      <c r="M72" s="132" t="str">
        <f>LEFT('I. évfolyam'!$N$19,5)</f>
        <v/>
      </c>
      <c r="N72" s="132" t="str">
        <f>RIGHT('I. évfolyam'!$N$19,5)</f>
        <v/>
      </c>
      <c r="O72" s="127" t="e">
        <f>VLOOKUP('I. évfolyam'!$N$28,'I. évfolyam'!$A$9:$P$15,15,FALSE) &amp; "{" &amp; VLOOKUP('I. évfolyam'!$N$28,'I. évfolyam'!$A$9:$P$15,13,FALSE) &amp; "}"</f>
        <v>#N/A</v>
      </c>
      <c r="P72" s="127" t="str">
        <f>"KTK-" &amp; 'I. évfolyam'!$O$28</f>
        <v>KTK-</v>
      </c>
      <c r="Q72" s="122"/>
      <c r="R72" s="122" t="s">
        <v>265</v>
      </c>
      <c r="S72" s="122" t="s">
        <v>264</v>
      </c>
      <c r="T72" s="133" t="s">
        <v>264</v>
      </c>
    </row>
    <row r="73" spans="1:20" ht="15.75" hidden="1" thickBot="1">
      <c r="A73" s="134" t="s">
        <v>257</v>
      </c>
      <c r="B73" s="135" t="s">
        <v>258</v>
      </c>
      <c r="C73" s="136" t="s">
        <v>259</v>
      </c>
      <c r="D73" s="136" t="s">
        <v>260</v>
      </c>
      <c r="E73" s="137" t="s">
        <v>261</v>
      </c>
      <c r="F73" s="137" t="s">
        <v>262</v>
      </c>
      <c r="G73" s="137" t="s">
        <v>263</v>
      </c>
      <c r="H73" s="138" t="e">
        <f>VLOOKUP('I. évfolyam'!$P$28,'I. évfolyam'!$A$9:$P$15,13,FALSE)</f>
        <v>#N/A</v>
      </c>
      <c r="I73" s="138" t="e">
        <f>VLOOKUP('I. évfolyam'!$P$28,'I. évfolyam'!$A$9:$P$15,4,FALSE)</f>
        <v>#N/A</v>
      </c>
      <c r="J73" s="138">
        <v>2</v>
      </c>
      <c r="K73" s="144">
        <f>WEEKNUM('I. évfolyam'!$A$28,1) - WEEKNUM(E73,1) +1</f>
        <v>14</v>
      </c>
      <c r="L73" s="140">
        <f>WEEKDAY('I. évfolyam'!$A$28,2)</f>
        <v>6</v>
      </c>
      <c r="M73" s="140" t="str">
        <f>LEFT('I. évfolyam'!$P$19,5)</f>
        <v>17:00</v>
      </c>
      <c r="N73" s="140" t="str">
        <f>RIGHT('I. évfolyam'!$P$19,5)</f>
        <v>18:15</v>
      </c>
      <c r="O73" s="138" t="e">
        <f>VLOOKUP('I. évfolyam'!$P$28,'I. évfolyam'!$A$9:$P$15,15,FALSE) &amp; "{" &amp; VLOOKUP('I. évfolyam'!$P$28,'I. évfolyam'!$A$9:$P$15,13,FALSE) &amp; "}"</f>
        <v>#N/A</v>
      </c>
      <c r="P73" s="138" t="str">
        <f>"KTK-" &amp; 'I. évfolyam'!$Q$28</f>
        <v>KTK-</v>
      </c>
      <c r="Q73" s="136"/>
      <c r="R73" s="136" t="s">
        <v>265</v>
      </c>
      <c r="S73" s="136" t="s">
        <v>264</v>
      </c>
      <c r="T73" s="141" t="s">
        <v>264</v>
      </c>
    </row>
    <row r="74" spans="1:20" hidden="1">
      <c r="A74" s="98" t="s">
        <v>266</v>
      </c>
      <c r="B74" s="99" t="s">
        <v>267</v>
      </c>
      <c r="C74" s="100" t="s">
        <v>259</v>
      </c>
      <c r="D74" s="101" t="s">
        <v>260</v>
      </c>
      <c r="E74" s="102" t="s">
        <v>261</v>
      </c>
      <c r="F74" s="102" t="s">
        <v>262</v>
      </c>
      <c r="G74" s="103" t="s">
        <v>263</v>
      </c>
      <c r="H74" s="104" t="str">
        <f>VLOOKUP('II. GM'!$B$19,'II. GM'!$A$8:$P$14,13,FALSE)</f>
        <v>KTK-vmstatLB</v>
      </c>
      <c r="I74" s="104" t="str">
        <f>VLOOKUP('II. GM'!$B$19,'II. GM'!$A$8:$P$14,4,FALSE)</f>
        <v>Valószínűségszámítás és statisztika</v>
      </c>
      <c r="J74" s="104">
        <v>2</v>
      </c>
      <c r="K74" s="145">
        <f>WEEKNUM('II. GM'!$A$19,1) - WEEKNUM(E74,1) +1</f>
        <v>1</v>
      </c>
      <c r="L74" s="105">
        <f>WEEKDAY('II. GM'!$A$19,2)</f>
        <v>6</v>
      </c>
      <c r="M74" s="105" t="str">
        <f>LEFT('II. GM'!$B$18,5)</f>
        <v>09:30</v>
      </c>
      <c r="N74" s="105" t="str">
        <f>RIGHT('II. GM'!$B$18,5)</f>
        <v>10:45</v>
      </c>
      <c r="O74" s="106" t="str">
        <f>VLOOKUP('II. GM'!$B$19,'II. GM'!$A$8:$P$14,15,FALSE) &amp; "{" &amp; VLOOKUP('II. GM'!$B$19,'II. GM'!$A$8:$P$14,13,FALSE) &amp; "}"</f>
        <v>LB17GMK10{KTK-vmstatLB}</v>
      </c>
      <c r="P74" s="104" t="str">
        <f>"KTK-" &amp; 'II. GM'!$C$19</f>
        <v>KTK-B314</v>
      </c>
      <c r="Q74" s="100"/>
      <c r="R74" s="100" t="s">
        <v>265</v>
      </c>
      <c r="S74" s="100" t="s">
        <v>264</v>
      </c>
      <c r="T74" s="107" t="s">
        <v>264</v>
      </c>
    </row>
    <row r="75" spans="1:20" hidden="1">
      <c r="A75" s="108" t="s">
        <v>266</v>
      </c>
      <c r="B75" s="109" t="s">
        <v>267</v>
      </c>
      <c r="C75" s="101" t="s">
        <v>259</v>
      </c>
      <c r="D75" s="101" t="s">
        <v>260</v>
      </c>
      <c r="E75" s="102" t="s">
        <v>261</v>
      </c>
      <c r="F75" s="102" t="s">
        <v>262</v>
      </c>
      <c r="G75" s="102" t="s">
        <v>263</v>
      </c>
      <c r="H75" s="106" t="str">
        <f>VLOOKUP('II. GM'!$D$19,'II. GM'!$A$8:$P$14,13,FALSE)</f>
        <v>KTK-vmstatLB</v>
      </c>
      <c r="I75" s="106" t="str">
        <f>VLOOKUP('II. GM'!$D$19,'II. GM'!$A$8:$P$14,4,FALSE)</f>
        <v>Valószínűségszámítás és statisztika</v>
      </c>
      <c r="J75" s="106">
        <v>2</v>
      </c>
      <c r="K75" s="146">
        <f>WEEKNUM('II. GM'!$A$19,1) - WEEKNUM(E75,1) +1</f>
        <v>1</v>
      </c>
      <c r="L75" s="110">
        <f>WEEKDAY('II. GM'!$A$19,2)</f>
        <v>6</v>
      </c>
      <c r="M75" s="110" t="str">
        <f>LEFT('II. GM'!$D$18,5)</f>
        <v>11:00</v>
      </c>
      <c r="N75" s="110" t="str">
        <f>RIGHT('II. GM'!$D$18,5)</f>
        <v>12:15</v>
      </c>
      <c r="O75" s="106" t="str">
        <f>VLOOKUP('II. GM'!$D$19,'II. GM'!$A$8:$P$14,15,FALSE) &amp; "{" &amp; VLOOKUP('II. GM'!$D$19,'II. GM'!$A$8:$P$14,13,FALSE) &amp; "}"</f>
        <v>LB17GMK10{KTK-vmstatLB}</v>
      </c>
      <c r="P75" s="106" t="str">
        <f>"KTK-" &amp; 'II. GM'!$E$19</f>
        <v>KTK-B314</v>
      </c>
      <c r="Q75" s="101"/>
      <c r="R75" s="101" t="s">
        <v>265</v>
      </c>
      <c r="S75" s="101" t="s">
        <v>264</v>
      </c>
      <c r="T75" s="111" t="s">
        <v>264</v>
      </c>
    </row>
    <row r="76" spans="1:20" hidden="1">
      <c r="A76" s="108" t="s">
        <v>266</v>
      </c>
      <c r="B76" s="109" t="s">
        <v>267</v>
      </c>
      <c r="C76" s="101" t="s">
        <v>259</v>
      </c>
      <c r="D76" s="101" t="s">
        <v>260</v>
      </c>
      <c r="E76" s="102" t="s">
        <v>261</v>
      </c>
      <c r="F76" s="102" t="s">
        <v>262</v>
      </c>
      <c r="G76" s="102" t="s">
        <v>263</v>
      </c>
      <c r="H76" s="106" t="str">
        <f>VLOOKUP('II. GM'!$F$19,'II. GM'!$A$8:$P$14,13,FALSE)</f>
        <v>KTK-vezszeLB</v>
      </c>
      <c r="I76" s="106" t="str">
        <f>VLOOKUP('II. GM'!$F$19,'II. GM'!$A$8:$P$14,4,FALSE)</f>
        <v>Vezetés - szervezés</v>
      </c>
      <c r="J76" s="106">
        <v>2</v>
      </c>
      <c r="K76" s="146">
        <f>WEEKNUM('II. GM'!$A$19,1) - WEEKNUM(E76,1) +1</f>
        <v>1</v>
      </c>
      <c r="L76" s="110">
        <f>WEEKDAY('II. GM'!$A$19,2)</f>
        <v>6</v>
      </c>
      <c r="M76" s="110" t="str">
        <f>LEFT('II. GM'!$F$18,5)</f>
        <v>12:30</v>
      </c>
      <c r="N76" s="110" t="str">
        <f>RIGHT('II. GM'!$F$18,5)</f>
        <v>13:45</v>
      </c>
      <c r="O76" s="106" t="str">
        <f>VLOOKUP('II. GM'!$F$19,'II. GM'!$A$8:$P$14,15,FALSE) &amp; "{" &amp; VLOOKUP('II. GM'!$F$19,'II. GM'!$A$8:$P$14,13,FALSE) &amp; "}"</f>
        <v>LB17GMK11{KTK-vezszeLB}</v>
      </c>
      <c r="P76" s="106" t="str">
        <f>"KTK-" &amp; 'II. GM'!$G$19</f>
        <v>KTK-B314</v>
      </c>
      <c r="Q76" s="101"/>
      <c r="R76" s="101" t="s">
        <v>265</v>
      </c>
      <c r="S76" s="101" t="s">
        <v>264</v>
      </c>
      <c r="T76" s="111" t="s">
        <v>264</v>
      </c>
    </row>
    <row r="77" spans="1:20" hidden="1">
      <c r="A77" s="108" t="s">
        <v>266</v>
      </c>
      <c r="B77" s="109" t="s">
        <v>267</v>
      </c>
      <c r="C77" s="101" t="s">
        <v>259</v>
      </c>
      <c r="D77" s="101" t="s">
        <v>260</v>
      </c>
      <c r="E77" s="102" t="s">
        <v>261</v>
      </c>
      <c r="F77" s="102" t="s">
        <v>262</v>
      </c>
      <c r="G77" s="102" t="s">
        <v>263</v>
      </c>
      <c r="H77" s="106" t="str">
        <f>VLOOKUP('II. GM'!$H$19,'II. GM'!$A$8:$P$14,13,FALSE)</f>
        <v>KTK-vezszeLB</v>
      </c>
      <c r="I77" s="106" t="str">
        <f>VLOOKUP('II. GM'!$H$19,'II. GM'!$A$8:$P$14,4,FALSE)</f>
        <v>Vezetés - szervezés</v>
      </c>
      <c r="J77" s="106">
        <v>2</v>
      </c>
      <c r="K77" s="146">
        <f>WEEKNUM('II. GM'!$A$19,1) - WEEKNUM(E77,1) +1</f>
        <v>1</v>
      </c>
      <c r="L77" s="110">
        <f>WEEKDAY('II. GM'!$A$19,2)</f>
        <v>6</v>
      </c>
      <c r="M77" s="110" t="str">
        <f>LEFT('II. GM'!$H$18,5)</f>
        <v>14:00</v>
      </c>
      <c r="N77" s="110" t="str">
        <f>RIGHT('II. GM'!$H$18,5)</f>
        <v>15:15</v>
      </c>
      <c r="O77" s="106" t="str">
        <f>VLOOKUP('II. GM'!$H$19,'II. GM'!$A$8:$P$14,15,FALSE) &amp; "{" &amp; VLOOKUP('II. GM'!$H$19,'II. GM'!$A$8:$P$14,13,FALSE) &amp; "}"</f>
        <v>LB17GMK11{KTK-vezszeLB}</v>
      </c>
      <c r="P77" s="106" t="str">
        <f>"KTK-" &amp; 'II. GM'!$I$19</f>
        <v>KTK-B314</v>
      </c>
      <c r="Q77" s="101"/>
      <c r="R77" s="101" t="s">
        <v>265</v>
      </c>
      <c r="S77" s="101" t="s">
        <v>264</v>
      </c>
      <c r="T77" s="111" t="s">
        <v>264</v>
      </c>
    </row>
    <row r="78" spans="1:20" hidden="1">
      <c r="A78" s="108" t="s">
        <v>266</v>
      </c>
      <c r="B78" s="109" t="s">
        <v>267</v>
      </c>
      <c r="C78" s="101" t="s">
        <v>259</v>
      </c>
      <c r="D78" s="101" t="s">
        <v>260</v>
      </c>
      <c r="E78" s="102" t="s">
        <v>261</v>
      </c>
      <c r="F78" s="102" t="s">
        <v>262</v>
      </c>
      <c r="G78" s="102" t="s">
        <v>263</v>
      </c>
      <c r="H78" s="106" t="str">
        <f>VLOOKUP('II. GM'!$J$19,'II. GM'!$A$8:$P$14,13,FALSE)</f>
        <v>KTK-neszreLB</v>
      </c>
      <c r="I78" s="106" t="str">
        <f>VLOOKUP('II. GM'!$J$19,'II. GM'!$A$8:$P$14,4,FALSE)</f>
        <v>Nemzetközi számviteli rendszerek</v>
      </c>
      <c r="J78" s="106">
        <v>2</v>
      </c>
      <c r="K78" s="146">
        <f>WEEKNUM('II. GM'!$A$19,1) - WEEKNUM(E78,1) +1</f>
        <v>1</v>
      </c>
      <c r="L78" s="110">
        <f>WEEKDAY('II. GM'!$A$19,2)</f>
        <v>6</v>
      </c>
      <c r="M78" s="110" t="str">
        <f>LEFT('II. GM'!$J$18,5)</f>
        <v>15:30</v>
      </c>
      <c r="N78" s="110" t="str">
        <f>RIGHT('II. GM'!$J$18,5)</f>
        <v>16:45</v>
      </c>
      <c r="O78" s="106" t="str">
        <f>VLOOKUP('II. GM'!$J$19,'II. GM'!$A$8:$P$14,15,FALSE) &amp; "{" &amp; VLOOKUP('II. GM'!$J$19,'II. GM'!$A$8:$P$14,13,FALSE) &amp; "}"</f>
        <v>LB17GMC03{KTK-neszreLB}</v>
      </c>
      <c r="P78" s="106" t="str">
        <f>"KTK-" &amp; 'II. GM'!$K$19</f>
        <v>KTK-B314</v>
      </c>
      <c r="Q78" s="101"/>
      <c r="R78" s="101" t="s">
        <v>265</v>
      </c>
      <c r="S78" s="101" t="s">
        <v>264</v>
      </c>
      <c r="T78" s="111" t="s">
        <v>264</v>
      </c>
    </row>
    <row r="79" spans="1:20" hidden="1">
      <c r="A79" s="108" t="s">
        <v>266</v>
      </c>
      <c r="B79" s="109" t="s">
        <v>267</v>
      </c>
      <c r="C79" s="101" t="s">
        <v>259</v>
      </c>
      <c r="D79" s="101" t="s">
        <v>260</v>
      </c>
      <c r="E79" s="102" t="s">
        <v>261</v>
      </c>
      <c r="F79" s="102" t="s">
        <v>262</v>
      </c>
      <c r="G79" s="102" t="s">
        <v>263</v>
      </c>
      <c r="H79" s="106" t="e">
        <f>VLOOKUP('II. GM'!$L$19,'II. GM'!$A$8:$P$14,13,FALSE)</f>
        <v>#N/A</v>
      </c>
      <c r="I79" s="106" t="e">
        <f>VLOOKUP('II. GM'!$L$19,'II. GM'!$A$8:$P$14,4,FALSE)</f>
        <v>#N/A</v>
      </c>
      <c r="J79" s="106">
        <v>2</v>
      </c>
      <c r="K79" s="146">
        <f>WEEKNUM('II. GM'!$A$19,1) - WEEKNUM(E79,1) +1</f>
        <v>1</v>
      </c>
      <c r="L79" s="110">
        <f>WEEKDAY('II. GM'!$A$19,2)</f>
        <v>6</v>
      </c>
      <c r="M79" s="110" t="str">
        <f>LEFT('II. GM'!$L$18,5)</f>
        <v>17:00</v>
      </c>
      <c r="N79" s="110" t="str">
        <f>RIGHT('II. GM'!$L$18,5)</f>
        <v>18:15</v>
      </c>
      <c r="O79" s="106" t="e">
        <f>VLOOKUP('II. GM'!$L$19,'II. GM'!$A$8:$P$14,15,FALSE) &amp; "{" &amp; VLOOKUP('II. GM'!$L$19,'II. GM'!$A$8:$P$14,13,FALSE) &amp; "}"</f>
        <v>#N/A</v>
      </c>
      <c r="P79" s="106" t="str">
        <f>"KTK-" &amp; 'II. GM'!$M$19</f>
        <v>KTK-</v>
      </c>
      <c r="Q79" s="101"/>
      <c r="R79" s="101" t="s">
        <v>265</v>
      </c>
      <c r="S79" s="101" t="s">
        <v>264</v>
      </c>
      <c r="T79" s="111" t="s">
        <v>264</v>
      </c>
    </row>
    <row r="80" spans="1:20" hidden="1">
      <c r="A80" s="108" t="s">
        <v>266</v>
      </c>
      <c r="B80" s="109" t="s">
        <v>267</v>
      </c>
      <c r="C80" s="101" t="s">
        <v>259</v>
      </c>
      <c r="D80" s="101" t="s">
        <v>260</v>
      </c>
      <c r="E80" s="102" t="s">
        <v>261</v>
      </c>
      <c r="F80" s="102" t="s">
        <v>262</v>
      </c>
      <c r="G80" s="102" t="s">
        <v>263</v>
      </c>
      <c r="H80" s="106" t="e">
        <f>VLOOKUP('II. GM'!$N$19,'II. GM'!$A$8:$P$14,13,FALSE)</f>
        <v>#N/A</v>
      </c>
      <c r="I80" s="106" t="e">
        <f>VLOOKUP('II. GM'!$N$19,'II. GM'!$A$8:$P$14,4,FALSE)</f>
        <v>#N/A</v>
      </c>
      <c r="J80" s="106">
        <v>2</v>
      </c>
      <c r="K80" s="146">
        <f>WEEKNUM('II. GM'!$A$19,1) - WEEKNUM(E80,1) +1</f>
        <v>1</v>
      </c>
      <c r="L80" s="110">
        <f>WEEKDAY('II. GM'!$A$19,2)</f>
        <v>6</v>
      </c>
      <c r="M80" s="110" t="str">
        <f>LEFT('II. GM'!$N$18,5)</f>
        <v/>
      </c>
      <c r="N80" s="110" t="str">
        <f>RIGHT('II. GM'!$N$18,5)</f>
        <v/>
      </c>
      <c r="O80" s="106" t="e">
        <f>VLOOKUP('II. GM'!$N$19,'II. GM'!$A$8:$P$14,15,FALSE) &amp; "{" &amp; VLOOKUP('II. GM'!$N$19,'II. GM'!$A$8:$P$14,13,FALSE) &amp; "}"</f>
        <v>#N/A</v>
      </c>
      <c r="P80" s="106" t="str">
        <f>"KTK-" &amp; 'II. GM'!$O$19</f>
        <v>KTK-</v>
      </c>
      <c r="Q80" s="101"/>
      <c r="R80" s="101" t="s">
        <v>265</v>
      </c>
      <c r="S80" s="101" t="s">
        <v>264</v>
      </c>
      <c r="T80" s="111" t="s">
        <v>264</v>
      </c>
    </row>
    <row r="81" spans="1:20" ht="15.75" hidden="1" thickBot="1">
      <c r="A81" s="112" t="s">
        <v>266</v>
      </c>
      <c r="B81" s="113" t="s">
        <v>267</v>
      </c>
      <c r="C81" s="114" t="s">
        <v>259</v>
      </c>
      <c r="D81" s="114" t="s">
        <v>260</v>
      </c>
      <c r="E81" s="115" t="s">
        <v>261</v>
      </c>
      <c r="F81" s="115" t="s">
        <v>262</v>
      </c>
      <c r="G81" s="115" t="s">
        <v>263</v>
      </c>
      <c r="H81" s="116" t="e">
        <f>VLOOKUP('II. GM'!$P$19,'II. GM'!$A$8:$P$14,13,FALSE)</f>
        <v>#N/A</v>
      </c>
      <c r="I81" s="116" t="e">
        <f>VLOOKUP('II. GM'!$P$19,'II. GM'!$A$8:$P$14,4,FALSE)</f>
        <v>#N/A</v>
      </c>
      <c r="J81" s="116">
        <v>2</v>
      </c>
      <c r="K81" s="147">
        <f>WEEKNUM('II. GM'!$A$19,1) - WEEKNUM(E81,1) +1</f>
        <v>1</v>
      </c>
      <c r="L81" s="117">
        <f>WEEKDAY('II. GM'!$A$19,2)</f>
        <v>6</v>
      </c>
      <c r="M81" s="117" t="str">
        <f>LEFT('II. GM'!$P$18,5)</f>
        <v>17:00</v>
      </c>
      <c r="N81" s="117" t="str">
        <f>RIGHT('II. GM'!$P$18,5)</f>
        <v>18:15</v>
      </c>
      <c r="O81" s="116" t="e">
        <f>VLOOKUP('II. GM'!$P$19,'II. GM'!$A$8:$P$14,15,FALSE) &amp; "{" &amp; VLOOKUP('II. GM'!$P$19,'II. GM'!$A$8:$P$14,13,FALSE) &amp; "}"</f>
        <v>#N/A</v>
      </c>
      <c r="P81" s="116" t="str">
        <f>"KTK-" &amp; 'II. GM'!$Q$19</f>
        <v>KTK-</v>
      </c>
      <c r="Q81" s="114"/>
      <c r="R81" s="114" t="s">
        <v>265</v>
      </c>
      <c r="S81" s="114" t="s">
        <v>264</v>
      </c>
      <c r="T81" s="118" t="s">
        <v>264</v>
      </c>
    </row>
    <row r="82" spans="1:20" hidden="1">
      <c r="A82" s="98" t="s">
        <v>266</v>
      </c>
      <c r="B82" s="99" t="s">
        <v>267</v>
      </c>
      <c r="C82" s="100" t="s">
        <v>259</v>
      </c>
      <c r="D82" s="101" t="s">
        <v>260</v>
      </c>
      <c r="E82" s="103" t="s">
        <v>261</v>
      </c>
      <c r="F82" s="103" t="s">
        <v>262</v>
      </c>
      <c r="G82" s="103" t="s">
        <v>263</v>
      </c>
      <c r="H82" s="104" t="str">
        <f>VLOOKUP('II. GM'!$B$20,'II. GM'!$A$8:$P$14,13,FALSE)</f>
        <v>KTK-valpenLB</v>
      </c>
      <c r="I82" s="104" t="str">
        <f>VLOOKUP('II. GM'!$B$20,'II. GM'!$A$8:$P$14,4,FALSE)</f>
        <v>Vállalati pénzügy</v>
      </c>
      <c r="J82" s="104">
        <v>2</v>
      </c>
      <c r="K82" s="145">
        <f>WEEKNUM('II. GM'!$A$20,1) - WEEKNUM(E82,1) +1</f>
        <v>2</v>
      </c>
      <c r="L82" s="105">
        <f>WEEKDAY('II. GM'!$A$20,2)</f>
        <v>6</v>
      </c>
      <c r="M82" s="105" t="str">
        <f>LEFT('II. GM'!$B$18,5)</f>
        <v>09:30</v>
      </c>
      <c r="N82" s="105" t="str">
        <f>RIGHT('II. GM'!$B$18,5)</f>
        <v>10:45</v>
      </c>
      <c r="O82" s="106" t="str">
        <f>VLOOKUP('II. GM'!$B$20,'II. GM'!$A$8:$P$14,15,FALSE) &amp; "{" &amp; VLOOKUP('II. GM'!$B$20,'II. GM'!$A$8:$P$14,13,FALSE) &amp; "}"</f>
        <v>LB17GMK09{KTK-valpenLB}</v>
      </c>
      <c r="P82" s="104" t="str">
        <f>"KTK-" &amp; 'II. GM'!$C$20</f>
        <v>KTK-B314</v>
      </c>
      <c r="Q82" s="100"/>
      <c r="R82" s="100" t="s">
        <v>265</v>
      </c>
      <c r="S82" s="100" t="s">
        <v>264</v>
      </c>
      <c r="T82" s="107" t="s">
        <v>264</v>
      </c>
    </row>
    <row r="83" spans="1:20" hidden="1">
      <c r="A83" s="108" t="s">
        <v>266</v>
      </c>
      <c r="B83" s="109" t="s">
        <v>267</v>
      </c>
      <c r="C83" s="101" t="s">
        <v>259</v>
      </c>
      <c r="D83" s="101" t="s">
        <v>260</v>
      </c>
      <c r="E83" s="102" t="s">
        <v>261</v>
      </c>
      <c r="F83" s="102" t="s">
        <v>262</v>
      </c>
      <c r="G83" s="102" t="s">
        <v>263</v>
      </c>
      <c r="H83" s="106" t="str">
        <f>VLOOKUP('II. GM'!$D$20,'II. GM'!$A$8:$P$14,13,FALSE)</f>
        <v>KTK-valpenLB</v>
      </c>
      <c r="I83" s="106" t="str">
        <f>VLOOKUP('II. GM'!$D$20,'II. GM'!$A$8:$P$14,4,FALSE)</f>
        <v>Vállalati pénzügy</v>
      </c>
      <c r="J83" s="106">
        <v>2</v>
      </c>
      <c r="K83" s="146">
        <f>WEEKNUM('II. GM'!$A$20,1) - WEEKNUM(E83,1) +1</f>
        <v>2</v>
      </c>
      <c r="L83" s="110">
        <f>WEEKDAY('II. GM'!$A$20,2)</f>
        <v>6</v>
      </c>
      <c r="M83" s="110" t="str">
        <f>LEFT('II. GM'!$D$18,5)</f>
        <v>11:00</v>
      </c>
      <c r="N83" s="110" t="str">
        <f>RIGHT('II. GM'!$D$18,5)</f>
        <v>12:15</v>
      </c>
      <c r="O83" s="106" t="str">
        <f>VLOOKUP('II. GM'!$D$20,'II. GM'!$A$8:$P$14,15,FALSE) &amp; "{" &amp; VLOOKUP('II. GM'!$D$20,'II. GM'!$A$8:$P$14,13,FALSE) &amp; "}"</f>
        <v>LB17GMK09{KTK-valpenLB}</v>
      </c>
      <c r="P83" s="106" t="str">
        <f>"KTK-" &amp; 'II. GM'!$E$20</f>
        <v>KTK-B314</v>
      </c>
      <c r="Q83" s="101"/>
      <c r="R83" s="101" t="s">
        <v>265</v>
      </c>
      <c r="S83" s="101" t="s">
        <v>264</v>
      </c>
      <c r="T83" s="111" t="s">
        <v>264</v>
      </c>
    </row>
    <row r="84" spans="1:20" hidden="1">
      <c r="A84" s="108" t="s">
        <v>266</v>
      </c>
      <c r="B84" s="109" t="s">
        <v>267</v>
      </c>
      <c r="C84" s="101" t="s">
        <v>259</v>
      </c>
      <c r="D84" s="101" t="s">
        <v>260</v>
      </c>
      <c r="E84" s="102" t="s">
        <v>261</v>
      </c>
      <c r="F84" s="102" t="s">
        <v>262</v>
      </c>
      <c r="G84" s="102" t="s">
        <v>263</v>
      </c>
      <c r="H84" s="106" t="str">
        <f>VLOOKUP('II. GM'!$F$20,'II. GM'!$A$8:$P$14,13,FALSE)</f>
        <v>KTK-emberoLB</v>
      </c>
      <c r="I84" s="106" t="str">
        <f>VLOOKUP('II. GM'!$F$20,'II. GM'!$A$8:$P$14,4,FALSE)</f>
        <v>Emberi erőforrás menedzsment</v>
      </c>
      <c r="J84" s="106">
        <v>2</v>
      </c>
      <c r="K84" s="146">
        <f>WEEKNUM('II. GM'!$A$20,1) - WEEKNUM(E84,1) +1</f>
        <v>2</v>
      </c>
      <c r="L84" s="110">
        <f>WEEKDAY('II. GM'!$A$20,2)</f>
        <v>6</v>
      </c>
      <c r="M84" s="110" t="str">
        <f>LEFT('II. GM'!$F$18,5)</f>
        <v>12:30</v>
      </c>
      <c r="N84" s="110" t="str">
        <f>RIGHT('II. GM'!$F$18,5)</f>
        <v>13:45</v>
      </c>
      <c r="O84" s="106" t="str">
        <f>VLOOKUP('II. GM'!$F$20,'II. GM'!$A$8:$P$14,15,FALSE) &amp; "{" &amp; VLOOKUP('II. GM'!$F$20,'II. GM'!$A$8:$P$14,13,FALSE) &amp; "}"</f>
        <v>LB17GMB02{KTK-emberoLB}</v>
      </c>
      <c r="P84" s="106" t="str">
        <f>"KTK-" &amp; 'II. GM'!$G$20</f>
        <v>KTK-B016</v>
      </c>
      <c r="Q84" s="101"/>
      <c r="R84" s="101" t="s">
        <v>265</v>
      </c>
      <c r="S84" s="101" t="s">
        <v>264</v>
      </c>
      <c r="T84" s="111" t="s">
        <v>264</v>
      </c>
    </row>
    <row r="85" spans="1:20" hidden="1">
      <c r="A85" s="108" t="s">
        <v>266</v>
      </c>
      <c r="B85" s="109" t="s">
        <v>267</v>
      </c>
      <c r="C85" s="101" t="s">
        <v>259</v>
      </c>
      <c r="D85" s="101" t="s">
        <v>260</v>
      </c>
      <c r="E85" s="102" t="s">
        <v>261</v>
      </c>
      <c r="F85" s="102" t="s">
        <v>262</v>
      </c>
      <c r="G85" s="102" t="s">
        <v>263</v>
      </c>
      <c r="H85" s="106" t="str">
        <f>VLOOKUP('II. GM'!$H$20,'II. GM'!$A$8:$P$14,13,FALSE)</f>
        <v>KTK-emberoLB</v>
      </c>
      <c r="I85" s="106" t="str">
        <f>VLOOKUP('II. GM'!$H$20,'II. GM'!$A$8:$P$14,4,FALSE)</f>
        <v>Emberi erőforrás menedzsment</v>
      </c>
      <c r="J85" s="106">
        <v>2</v>
      </c>
      <c r="K85" s="146">
        <f>WEEKNUM('II. GM'!$A$20,1) - WEEKNUM(E85,1) +1</f>
        <v>2</v>
      </c>
      <c r="L85" s="110">
        <f>WEEKDAY('II. GM'!$A$20,2)</f>
        <v>6</v>
      </c>
      <c r="M85" s="110" t="str">
        <f>LEFT('II. GM'!$H$18,5)</f>
        <v>14:00</v>
      </c>
      <c r="N85" s="110" t="str">
        <f>RIGHT('II. GM'!$H$18,5)</f>
        <v>15:15</v>
      </c>
      <c r="O85" s="106" t="str">
        <f>VLOOKUP('II. GM'!$H$20,'II. GM'!$A$8:$P$14,15,FALSE) &amp; "{" &amp; VLOOKUP('II. GM'!$H$20,'II. GM'!$A$8:$P$14,13,FALSE) &amp; "}"</f>
        <v>LB17GMB02{KTK-emberoLB}</v>
      </c>
      <c r="P85" s="106" t="str">
        <f>"KTK-" &amp; 'II. GM'!$I$20</f>
        <v>KTK-B016</v>
      </c>
      <c r="Q85" s="101"/>
      <c r="R85" s="101" t="s">
        <v>265</v>
      </c>
      <c r="S85" s="101" t="s">
        <v>264</v>
      </c>
      <c r="T85" s="111" t="s">
        <v>264</v>
      </c>
    </row>
    <row r="86" spans="1:20" hidden="1">
      <c r="A86" s="108" t="s">
        <v>266</v>
      </c>
      <c r="B86" s="109" t="s">
        <v>267</v>
      </c>
      <c r="C86" s="101" t="s">
        <v>259</v>
      </c>
      <c r="D86" s="101" t="s">
        <v>260</v>
      </c>
      <c r="E86" s="102" t="s">
        <v>261</v>
      </c>
      <c r="F86" s="102" t="s">
        <v>262</v>
      </c>
      <c r="G86" s="102" t="s">
        <v>263</v>
      </c>
      <c r="H86" s="106" t="str">
        <f>VLOOKUP('II. GM'!$J$20,'II. GM'!$A$8:$P$14,13,FALSE)</f>
        <v>KTK-kornygLB</v>
      </c>
      <c r="I86" s="106" t="str">
        <f>VLOOKUP('II. GM'!$J$20,'II. GM'!$A$8:$P$14,4,FALSE)</f>
        <v>Környezetgazdaságtan</v>
      </c>
      <c r="J86" s="106">
        <v>2</v>
      </c>
      <c r="K86" s="146">
        <f>WEEKNUM('II. GM'!$A$20,1) - WEEKNUM(E86,1) +1</f>
        <v>2</v>
      </c>
      <c r="L86" s="110">
        <f>WEEKDAY('II. GM'!$A$20,2)</f>
        <v>6</v>
      </c>
      <c r="M86" s="110" t="str">
        <f>LEFT('II. GM'!$J$18,5)</f>
        <v>15:30</v>
      </c>
      <c r="N86" s="110" t="str">
        <f>RIGHT('II. GM'!$J$18,5)</f>
        <v>16:45</v>
      </c>
      <c r="O86" s="106" t="str">
        <f>VLOOKUP('II. GM'!$J$20,'II. GM'!$A$8:$P$14,15,FALSE) &amp; "{" &amp; VLOOKUP('II. GM'!$J$20,'II. GM'!$A$8:$P$14,13,FALSE) &amp; "}"</f>
        <v>LB17GMA03{KTK-kornygLB}</v>
      </c>
      <c r="P86" s="106" t="str">
        <f>"KTK-" &amp; 'II. GM'!$K$20</f>
        <v>KTK-B314</v>
      </c>
      <c r="Q86" s="101"/>
      <c r="R86" s="101" t="s">
        <v>265</v>
      </c>
      <c r="S86" s="101" t="s">
        <v>264</v>
      </c>
      <c r="T86" s="111" t="s">
        <v>264</v>
      </c>
    </row>
    <row r="87" spans="1:20" hidden="1">
      <c r="A87" s="108" t="s">
        <v>266</v>
      </c>
      <c r="B87" s="109" t="s">
        <v>267</v>
      </c>
      <c r="C87" s="101" t="s">
        <v>259</v>
      </c>
      <c r="D87" s="101" t="s">
        <v>260</v>
      </c>
      <c r="E87" s="102" t="s">
        <v>261</v>
      </c>
      <c r="F87" s="102" t="s">
        <v>262</v>
      </c>
      <c r="G87" s="102" t="s">
        <v>263</v>
      </c>
      <c r="H87" s="106" t="e">
        <f>VLOOKUP('II. GM'!$L$20,'II. GM'!$A$8:$P$14,13,FALSE)</f>
        <v>#N/A</v>
      </c>
      <c r="I87" s="106" t="e">
        <f>VLOOKUP('II. GM'!$L$20,'II. GM'!$A$8:$P$14,4,FALSE)</f>
        <v>#N/A</v>
      </c>
      <c r="J87" s="106">
        <v>2</v>
      </c>
      <c r="K87" s="146">
        <f>WEEKNUM('II. GM'!$A$20,1) - WEEKNUM(E87,1) +1</f>
        <v>2</v>
      </c>
      <c r="L87" s="110">
        <f>WEEKDAY('II. GM'!$A$20,2)</f>
        <v>6</v>
      </c>
      <c r="M87" s="110" t="str">
        <f>LEFT('II. GM'!$L$18,5)</f>
        <v>17:00</v>
      </c>
      <c r="N87" s="110" t="str">
        <f>RIGHT('II. GM'!$L$18,5)</f>
        <v>18:15</v>
      </c>
      <c r="O87" s="106" t="e">
        <f>VLOOKUP('II. GM'!$L$20,'II. GM'!$A$8:$P$14,15,FALSE) &amp; "{" &amp; VLOOKUP('II. GM'!$L$20,'II. GM'!$A$8:$P$14,13,FALSE) &amp; "}"</f>
        <v>#N/A</v>
      </c>
      <c r="P87" s="106" t="str">
        <f>"KTK-" &amp; 'II. GM'!$M$20</f>
        <v>KTK-</v>
      </c>
      <c r="Q87" s="101"/>
      <c r="R87" s="101" t="s">
        <v>265</v>
      </c>
      <c r="S87" s="101" t="s">
        <v>264</v>
      </c>
      <c r="T87" s="111" t="s">
        <v>264</v>
      </c>
    </row>
    <row r="88" spans="1:20" hidden="1">
      <c r="A88" s="108" t="s">
        <v>266</v>
      </c>
      <c r="B88" s="109" t="s">
        <v>267</v>
      </c>
      <c r="C88" s="101" t="s">
        <v>259</v>
      </c>
      <c r="D88" s="101" t="s">
        <v>260</v>
      </c>
      <c r="E88" s="102" t="s">
        <v>261</v>
      </c>
      <c r="F88" s="102" t="s">
        <v>262</v>
      </c>
      <c r="G88" s="102" t="s">
        <v>263</v>
      </c>
      <c r="H88" s="106" t="e">
        <f>VLOOKUP('II. GM'!$N$20,'II. GM'!$A$8:$P$14,13,FALSE)</f>
        <v>#N/A</v>
      </c>
      <c r="I88" s="106" t="e">
        <f>VLOOKUP('II. GM'!$N$20,'II. GM'!$A$8:$P$14,4,FALSE)</f>
        <v>#N/A</v>
      </c>
      <c r="J88" s="106">
        <v>2</v>
      </c>
      <c r="K88" s="146">
        <f>WEEKNUM('II. GM'!$A$20,1) - WEEKNUM(E88,1) +1</f>
        <v>2</v>
      </c>
      <c r="L88" s="110">
        <f>WEEKDAY('II. GM'!$A$20,2)</f>
        <v>6</v>
      </c>
      <c r="M88" s="110" t="str">
        <f>LEFT('II. GM'!$N$18,5)</f>
        <v/>
      </c>
      <c r="N88" s="110" t="str">
        <f>RIGHT('II. GM'!$N$18,5)</f>
        <v/>
      </c>
      <c r="O88" s="106" t="e">
        <f>VLOOKUP('II. GM'!$N$20,'II. GM'!$A$8:$P$14,15,FALSE) &amp; "{" &amp; VLOOKUP('II. GM'!$N$20,'II. GM'!$A$8:$P$14,13,FALSE) &amp; "}"</f>
        <v>#N/A</v>
      </c>
      <c r="P88" s="106" t="str">
        <f>"KTK-" &amp; 'II. GM'!$O$20</f>
        <v>KTK-</v>
      </c>
      <c r="Q88" s="101"/>
      <c r="R88" s="101" t="s">
        <v>265</v>
      </c>
      <c r="S88" s="101" t="s">
        <v>264</v>
      </c>
      <c r="T88" s="111" t="s">
        <v>264</v>
      </c>
    </row>
    <row r="89" spans="1:20" ht="15.75" hidden="1" thickBot="1">
      <c r="A89" s="112" t="s">
        <v>266</v>
      </c>
      <c r="B89" s="113" t="s">
        <v>267</v>
      </c>
      <c r="C89" s="114" t="s">
        <v>259</v>
      </c>
      <c r="D89" s="114" t="s">
        <v>260</v>
      </c>
      <c r="E89" s="115" t="s">
        <v>261</v>
      </c>
      <c r="F89" s="115" t="s">
        <v>262</v>
      </c>
      <c r="G89" s="115" t="s">
        <v>263</v>
      </c>
      <c r="H89" s="116" t="e">
        <f>VLOOKUP('II. GM'!$P$20,'II. GM'!$A$8:$P$14,13,FALSE)</f>
        <v>#N/A</v>
      </c>
      <c r="I89" s="116" t="e">
        <f>VLOOKUP('II. GM'!$P$20,'II. GM'!$A$8:$P$14,4,FALSE)</f>
        <v>#N/A</v>
      </c>
      <c r="J89" s="116">
        <v>2</v>
      </c>
      <c r="K89" s="147">
        <f>WEEKNUM('II. GM'!$A$20,1) - WEEKNUM(E89,1) +1</f>
        <v>2</v>
      </c>
      <c r="L89" s="117">
        <f>WEEKDAY('II. GM'!$A$20,2)</f>
        <v>6</v>
      </c>
      <c r="M89" s="117" t="str">
        <f>LEFT('II. GM'!$P$18,5)</f>
        <v>17:00</v>
      </c>
      <c r="N89" s="117" t="str">
        <f>RIGHT('II. GM'!$P$18,5)</f>
        <v>18:15</v>
      </c>
      <c r="O89" s="116" t="e">
        <f>VLOOKUP('II. GM'!$P$20,'II. GM'!$A$8:$P$14,15,FALSE) &amp; "{" &amp; VLOOKUP('II. GM'!$P$20,'II. GM'!$A$8:$P$14,13,FALSE) &amp; "}"</f>
        <v>#N/A</v>
      </c>
      <c r="P89" s="116" t="str">
        <f>"KTK-" &amp; 'II. GM'!$Q$20</f>
        <v>KTK-</v>
      </c>
      <c r="Q89" s="114"/>
      <c r="R89" s="114" t="s">
        <v>265</v>
      </c>
      <c r="S89" s="114" t="s">
        <v>264</v>
      </c>
      <c r="T89" s="118" t="s">
        <v>264</v>
      </c>
    </row>
    <row r="90" spans="1:20" hidden="1">
      <c r="A90" s="98" t="s">
        <v>266</v>
      </c>
      <c r="B90" s="99" t="s">
        <v>267</v>
      </c>
      <c r="C90" s="100" t="s">
        <v>259</v>
      </c>
      <c r="D90" s="101" t="s">
        <v>260</v>
      </c>
      <c r="E90" s="103" t="s">
        <v>261</v>
      </c>
      <c r="F90" s="103" t="s">
        <v>262</v>
      </c>
      <c r="G90" s="103" t="s">
        <v>263</v>
      </c>
      <c r="H90" s="104" t="str">
        <f>VLOOKUP('II. GM'!$B$21,'II. GM'!$A$8:$P$14,13,FALSE)</f>
        <v>KTK-vmstatLB</v>
      </c>
      <c r="I90" s="104" t="str">
        <f>VLOOKUP('II. GM'!$B$21,'II. GM'!$A$8:$P$14,4,FALSE)</f>
        <v>Valószínűségszámítás és statisztika</v>
      </c>
      <c r="J90" s="104">
        <v>2</v>
      </c>
      <c r="K90" s="145">
        <f>WEEKNUM('II. GM'!$A$21,1) - WEEKNUM(E90,1) +1</f>
        <v>3</v>
      </c>
      <c r="L90" s="105">
        <f>WEEKDAY('II. GM'!$A$21,2)</f>
        <v>6</v>
      </c>
      <c r="M90" s="105" t="str">
        <f>LEFT('II. GM'!$B$18,5)</f>
        <v>09:30</v>
      </c>
      <c r="N90" s="105" t="str">
        <f>RIGHT('II. GM'!$B$18,5)</f>
        <v>10:45</v>
      </c>
      <c r="O90" s="106" t="str">
        <f>VLOOKUP('II. GM'!$B$21,'II. GM'!$A$8:$P$14,15,FALSE) &amp; "{" &amp; VLOOKUP('II. GM'!$B$21,'II. GM'!$A$8:$P$14,13,FALSE) &amp; "}"</f>
        <v>LB17GMK10{KTK-vmstatLB}</v>
      </c>
      <c r="P90" s="104" t="str">
        <f>"KTK-" &amp; 'II. GM'!$C$21</f>
        <v>KTK-B314</v>
      </c>
      <c r="Q90" s="100"/>
      <c r="R90" s="100" t="s">
        <v>265</v>
      </c>
      <c r="S90" s="100" t="s">
        <v>264</v>
      </c>
      <c r="T90" s="107" t="s">
        <v>264</v>
      </c>
    </row>
    <row r="91" spans="1:20" hidden="1">
      <c r="A91" s="108" t="s">
        <v>266</v>
      </c>
      <c r="B91" s="109" t="s">
        <v>267</v>
      </c>
      <c r="C91" s="101" t="s">
        <v>259</v>
      </c>
      <c r="D91" s="101" t="s">
        <v>260</v>
      </c>
      <c r="E91" s="102" t="s">
        <v>261</v>
      </c>
      <c r="F91" s="102" t="s">
        <v>262</v>
      </c>
      <c r="G91" s="102" t="s">
        <v>263</v>
      </c>
      <c r="H91" s="106" t="str">
        <f>VLOOKUP('II. GM'!$D$21,'II. GM'!$A$8:$P$14,13,FALSE)</f>
        <v>KTK-vmstatLB</v>
      </c>
      <c r="I91" s="106" t="str">
        <f>VLOOKUP('II. GM'!$D$21,'II. GM'!$A$8:$P$14,4,FALSE)</f>
        <v>Valószínűségszámítás és statisztika</v>
      </c>
      <c r="J91" s="106">
        <v>2</v>
      </c>
      <c r="K91" s="146">
        <f>WEEKNUM('II. GM'!$A$21,1) - WEEKNUM(E91,1) +1</f>
        <v>3</v>
      </c>
      <c r="L91" s="110">
        <f>WEEKDAY('II. GM'!$A$21,2)</f>
        <v>6</v>
      </c>
      <c r="M91" s="110" t="str">
        <f>LEFT('II. GM'!$D$18,5)</f>
        <v>11:00</v>
      </c>
      <c r="N91" s="110" t="str">
        <f>RIGHT('II. GM'!$D$18,5)</f>
        <v>12:15</v>
      </c>
      <c r="O91" s="106" t="str">
        <f>VLOOKUP('II. GM'!$D$21,'II. GM'!$A$8:$P$14,15,FALSE) &amp; "{" &amp; VLOOKUP('II. GM'!$D$21,'II. GM'!$A$8:$P$14,13,FALSE) &amp; "}"</f>
        <v>LB17GMK10{KTK-vmstatLB}</v>
      </c>
      <c r="P91" s="106" t="str">
        <f>"KTK-" &amp; 'II. GM'!$E$21</f>
        <v>KTK-B314</v>
      </c>
      <c r="Q91" s="101"/>
      <c r="R91" s="101" t="s">
        <v>265</v>
      </c>
      <c r="S91" s="101" t="s">
        <v>264</v>
      </c>
      <c r="T91" s="111" t="s">
        <v>264</v>
      </c>
    </row>
    <row r="92" spans="1:20" hidden="1">
      <c r="A92" s="108" t="s">
        <v>266</v>
      </c>
      <c r="B92" s="109" t="s">
        <v>267</v>
      </c>
      <c r="C92" s="101" t="s">
        <v>259</v>
      </c>
      <c r="D92" s="101" t="s">
        <v>260</v>
      </c>
      <c r="E92" s="102" t="s">
        <v>261</v>
      </c>
      <c r="F92" s="102" t="s">
        <v>262</v>
      </c>
      <c r="G92" s="102" t="s">
        <v>263</v>
      </c>
      <c r="H92" s="106" t="str">
        <f>VLOOKUP('II. GM'!$F$21,'II. GM'!$A$8:$P$14,13,FALSE)</f>
        <v>KTK-vezszeLB</v>
      </c>
      <c r="I92" s="106" t="str">
        <f>VLOOKUP('II. GM'!$F$21,'II. GM'!$A$8:$P$14,4,FALSE)</f>
        <v>Vezetés - szervezés</v>
      </c>
      <c r="J92" s="106">
        <v>2</v>
      </c>
      <c r="K92" s="146">
        <f>WEEKNUM('II. GM'!$A$21,1) - WEEKNUM(E92,1) +1</f>
        <v>3</v>
      </c>
      <c r="L92" s="110">
        <f>WEEKDAY('II. GM'!$A$21,2)</f>
        <v>6</v>
      </c>
      <c r="M92" s="110" t="str">
        <f>LEFT('II. GM'!$F$18,5)</f>
        <v>12:30</v>
      </c>
      <c r="N92" s="110" t="str">
        <f>RIGHT('II. GM'!$F$18,5)</f>
        <v>13:45</v>
      </c>
      <c r="O92" s="106" t="str">
        <f>VLOOKUP('II. GM'!$F$21,'II. GM'!$A$8:$P$14,15,FALSE) &amp; "{" &amp; VLOOKUP('II. GM'!$F$21,'II. GM'!$A$8:$P$14,13,FALSE) &amp; "}"</f>
        <v>LB17GMK11{KTK-vezszeLB}</v>
      </c>
      <c r="P92" s="106" t="str">
        <f>"KTK-" &amp; 'II. GM'!$G$21</f>
        <v>KTK-B314</v>
      </c>
      <c r="Q92" s="101"/>
      <c r="R92" s="101" t="s">
        <v>265</v>
      </c>
      <c r="S92" s="101" t="s">
        <v>264</v>
      </c>
      <c r="T92" s="111" t="s">
        <v>264</v>
      </c>
    </row>
    <row r="93" spans="1:20" hidden="1">
      <c r="A93" s="108" t="s">
        <v>266</v>
      </c>
      <c r="B93" s="109" t="s">
        <v>267</v>
      </c>
      <c r="C93" s="101" t="s">
        <v>259</v>
      </c>
      <c r="D93" s="101" t="s">
        <v>260</v>
      </c>
      <c r="E93" s="102" t="s">
        <v>261</v>
      </c>
      <c r="F93" s="102" t="s">
        <v>262</v>
      </c>
      <c r="G93" s="102" t="s">
        <v>263</v>
      </c>
      <c r="H93" s="106" t="str">
        <f>VLOOKUP('II. GM'!$H$21,'II. GM'!$A$8:$P$14,13,FALSE)</f>
        <v>KTK-vezszeLB</v>
      </c>
      <c r="I93" s="106" t="str">
        <f>VLOOKUP('II. GM'!$H$21,'II. GM'!$A$8:$P$14,4,FALSE)</f>
        <v>Vezetés - szervezés</v>
      </c>
      <c r="J93" s="106">
        <v>2</v>
      </c>
      <c r="K93" s="146">
        <f>WEEKNUM('II. GM'!$A$21,1) - WEEKNUM(E93,1) +1</f>
        <v>3</v>
      </c>
      <c r="L93" s="110">
        <f>WEEKDAY('II. GM'!$A$21,2)</f>
        <v>6</v>
      </c>
      <c r="M93" s="110" t="str">
        <f>LEFT('II. GM'!$H$18,5)</f>
        <v>14:00</v>
      </c>
      <c r="N93" s="110" t="str">
        <f>RIGHT('II. GM'!$H$18,5)</f>
        <v>15:15</v>
      </c>
      <c r="O93" s="106" t="str">
        <f>VLOOKUP('II. GM'!$H$21,'II. GM'!$A$8:$P$14,15,FALSE) &amp; "{" &amp; VLOOKUP('II. GM'!$H$21,'II. GM'!$A$8:$P$14,13,FALSE) &amp; "}"</f>
        <v>LB17GMK11{KTK-vezszeLB}</v>
      </c>
      <c r="P93" s="106" t="str">
        <f>"KTK-" &amp; 'II. GM'!$I$21</f>
        <v>KTK-B314</v>
      </c>
      <c r="Q93" s="101"/>
      <c r="R93" s="101" t="s">
        <v>265</v>
      </c>
      <c r="S93" s="101" t="s">
        <v>264</v>
      </c>
      <c r="T93" s="111" t="s">
        <v>264</v>
      </c>
    </row>
    <row r="94" spans="1:20" hidden="1">
      <c r="A94" s="108" t="s">
        <v>266</v>
      </c>
      <c r="B94" s="109" t="s">
        <v>267</v>
      </c>
      <c r="C94" s="101" t="s">
        <v>259</v>
      </c>
      <c r="D94" s="101" t="s">
        <v>260</v>
      </c>
      <c r="E94" s="102" t="s">
        <v>261</v>
      </c>
      <c r="F94" s="102" t="s">
        <v>262</v>
      </c>
      <c r="G94" s="102" t="s">
        <v>263</v>
      </c>
      <c r="H94" s="106" t="str">
        <f>VLOOKUP('II. GM'!$J$21,'II. GM'!$A$8:$P$14,13,FALSE)</f>
        <v>KTK-neszreLB</v>
      </c>
      <c r="I94" s="106" t="str">
        <f>VLOOKUP('II. GM'!$J$21,'II. GM'!$A$8:$P$14,4,FALSE)</f>
        <v>Nemzetközi számviteli rendszerek</v>
      </c>
      <c r="J94" s="106">
        <v>2</v>
      </c>
      <c r="K94" s="146">
        <f>WEEKNUM('II. GM'!$A$21,1) - WEEKNUM(E94,1) +1</f>
        <v>3</v>
      </c>
      <c r="L94" s="110">
        <f>WEEKDAY('II. GM'!$A$21,2)</f>
        <v>6</v>
      </c>
      <c r="M94" s="110" t="str">
        <f>LEFT('II. GM'!$J$18,5)</f>
        <v>15:30</v>
      </c>
      <c r="N94" s="110" t="str">
        <f>RIGHT('II. GM'!$J$18,5)</f>
        <v>16:45</v>
      </c>
      <c r="O94" s="106" t="str">
        <f>VLOOKUP('II. GM'!$J$21,'II. GM'!$A$8:$P$14,15,FALSE) &amp; "{" &amp; VLOOKUP('II. GM'!$J$21,'II. GM'!$A$8:$P$14,13,FALSE) &amp; "}"</f>
        <v>LB17GMC03{KTK-neszreLB}</v>
      </c>
      <c r="P94" s="106" t="str">
        <f>"KTK-" &amp; 'II. GM'!$K$21</f>
        <v>KTK-B314</v>
      </c>
      <c r="Q94" s="101"/>
      <c r="R94" s="101" t="s">
        <v>265</v>
      </c>
      <c r="S94" s="101" t="s">
        <v>264</v>
      </c>
      <c r="T94" s="111" t="s">
        <v>264</v>
      </c>
    </row>
    <row r="95" spans="1:20" hidden="1">
      <c r="A95" s="108" t="s">
        <v>266</v>
      </c>
      <c r="B95" s="109" t="s">
        <v>267</v>
      </c>
      <c r="C95" s="101" t="s">
        <v>259</v>
      </c>
      <c r="D95" s="101" t="s">
        <v>260</v>
      </c>
      <c r="E95" s="102" t="s">
        <v>261</v>
      </c>
      <c r="F95" s="102" t="s">
        <v>262</v>
      </c>
      <c r="G95" s="102" t="s">
        <v>263</v>
      </c>
      <c r="H95" s="106" t="e">
        <f>VLOOKUP('II. GM'!$L$21,'II. GM'!$A$8:$P$14,13,FALSE)</f>
        <v>#N/A</v>
      </c>
      <c r="I95" s="106" t="e">
        <f>VLOOKUP('II. GM'!$L$21,'II. GM'!$A$8:$P$14,4,FALSE)</f>
        <v>#N/A</v>
      </c>
      <c r="J95" s="106">
        <v>2</v>
      </c>
      <c r="K95" s="146">
        <f>WEEKNUM('II. GM'!$A$21,1) - WEEKNUM(E95,1) +1</f>
        <v>3</v>
      </c>
      <c r="L95" s="110">
        <f>WEEKDAY('II. GM'!$A$21,2)</f>
        <v>6</v>
      </c>
      <c r="M95" s="110" t="str">
        <f>LEFT('II. GM'!$L$18,5)</f>
        <v>17:00</v>
      </c>
      <c r="N95" s="110" t="str">
        <f>RIGHT('II. GM'!$L$18,5)</f>
        <v>18:15</v>
      </c>
      <c r="O95" s="106" t="e">
        <f>VLOOKUP('II. GM'!$L$21,'II. GM'!$A$8:$P$14,15,FALSE) &amp; "{" &amp; VLOOKUP('II. GM'!$L$21,'II. GM'!$A$8:$P$14,13,FALSE) &amp; "}"</f>
        <v>#N/A</v>
      </c>
      <c r="P95" s="106" t="str">
        <f>"KTK-" &amp; 'II. GM'!$M$21</f>
        <v>KTK-</v>
      </c>
      <c r="Q95" s="101"/>
      <c r="R95" s="101" t="s">
        <v>265</v>
      </c>
      <c r="S95" s="101" t="s">
        <v>264</v>
      </c>
      <c r="T95" s="111" t="s">
        <v>264</v>
      </c>
    </row>
    <row r="96" spans="1:20" hidden="1">
      <c r="A96" s="108" t="s">
        <v>266</v>
      </c>
      <c r="B96" s="109" t="s">
        <v>267</v>
      </c>
      <c r="C96" s="101" t="s">
        <v>259</v>
      </c>
      <c r="D96" s="101" t="s">
        <v>260</v>
      </c>
      <c r="E96" s="102" t="s">
        <v>261</v>
      </c>
      <c r="F96" s="102" t="s">
        <v>262</v>
      </c>
      <c r="G96" s="102" t="s">
        <v>263</v>
      </c>
      <c r="H96" s="106" t="e">
        <f>VLOOKUP('II. GM'!$N$21,'II. GM'!$A$8:$P$14,13,FALSE)</f>
        <v>#N/A</v>
      </c>
      <c r="I96" s="106" t="e">
        <f>VLOOKUP('II. GM'!$N$21,'II. GM'!$A$8:$P$14,4,FALSE)</f>
        <v>#N/A</v>
      </c>
      <c r="J96" s="106">
        <v>2</v>
      </c>
      <c r="K96" s="146">
        <f>WEEKNUM('II. GM'!$A$21,1) - WEEKNUM(E96,1) +1</f>
        <v>3</v>
      </c>
      <c r="L96" s="110">
        <f>WEEKDAY('II. GM'!$A$21,2)</f>
        <v>6</v>
      </c>
      <c r="M96" s="110" t="str">
        <f>LEFT('II. GM'!$N$18,5)</f>
        <v/>
      </c>
      <c r="N96" s="110" t="str">
        <f>RIGHT('II. GM'!$N$18,5)</f>
        <v/>
      </c>
      <c r="O96" s="106" t="e">
        <f>VLOOKUP('II. GM'!$N$21,'II. GM'!$A$8:$P$14,15,FALSE) &amp; "{" &amp; VLOOKUP('II. GM'!$N$21,'II. GM'!$A$8:$P$14,13,FALSE) &amp; "}"</f>
        <v>#N/A</v>
      </c>
      <c r="P96" s="106" t="str">
        <f>"KTK-" &amp; 'II. GM'!$O$21</f>
        <v>KTK-</v>
      </c>
      <c r="Q96" s="101"/>
      <c r="R96" s="101" t="s">
        <v>265</v>
      </c>
      <c r="S96" s="101" t="s">
        <v>264</v>
      </c>
      <c r="T96" s="111" t="s">
        <v>264</v>
      </c>
    </row>
    <row r="97" spans="1:20" ht="15.75" hidden="1" thickBot="1">
      <c r="A97" s="112" t="s">
        <v>266</v>
      </c>
      <c r="B97" s="113" t="s">
        <v>267</v>
      </c>
      <c r="C97" s="114" t="s">
        <v>259</v>
      </c>
      <c r="D97" s="114" t="s">
        <v>260</v>
      </c>
      <c r="E97" s="115" t="s">
        <v>261</v>
      </c>
      <c r="F97" s="115" t="s">
        <v>262</v>
      </c>
      <c r="G97" s="115" t="s">
        <v>263</v>
      </c>
      <c r="H97" s="116" t="e">
        <f>VLOOKUP('II. GM'!$P$21,'II. GM'!$A$8:$P$14,13,FALSE)</f>
        <v>#N/A</v>
      </c>
      <c r="I97" s="116" t="e">
        <f>VLOOKUP('II. GM'!$P$21,'II. GM'!$A$8:$P$14,4,FALSE)</f>
        <v>#N/A</v>
      </c>
      <c r="J97" s="116">
        <v>2</v>
      </c>
      <c r="K97" s="147">
        <f>WEEKNUM('II. GM'!$A$21,1) - WEEKNUM(E97,1) +1</f>
        <v>3</v>
      </c>
      <c r="L97" s="117">
        <f>WEEKDAY('II. GM'!$A$21,2)</f>
        <v>6</v>
      </c>
      <c r="M97" s="117" t="str">
        <f>LEFT('II. GM'!$P$18,5)</f>
        <v>17:00</v>
      </c>
      <c r="N97" s="117" t="str">
        <f>RIGHT('II. GM'!$P$18,5)</f>
        <v>18:15</v>
      </c>
      <c r="O97" s="116" t="e">
        <f>VLOOKUP('II. GM'!$P$21,'II. GM'!$A$8:$P$14,15,FALSE) &amp; "{" &amp; VLOOKUP('II. GM'!$P$21,'II. GM'!$A$8:$P$14,13,FALSE) &amp; "}"</f>
        <v>#N/A</v>
      </c>
      <c r="P97" s="116" t="str">
        <f>"KTK-" &amp; 'II. GM'!$Q$21</f>
        <v>KTK-</v>
      </c>
      <c r="Q97" s="114"/>
      <c r="R97" s="114" t="s">
        <v>265</v>
      </c>
      <c r="S97" s="114" t="s">
        <v>264</v>
      </c>
      <c r="T97" s="118" t="s">
        <v>264</v>
      </c>
    </row>
    <row r="98" spans="1:20" hidden="1">
      <c r="A98" s="98" t="s">
        <v>266</v>
      </c>
      <c r="B98" s="99" t="s">
        <v>267</v>
      </c>
      <c r="C98" s="100" t="s">
        <v>259</v>
      </c>
      <c r="D98" s="101" t="s">
        <v>260</v>
      </c>
      <c r="E98" s="103" t="s">
        <v>261</v>
      </c>
      <c r="F98" s="103" t="s">
        <v>262</v>
      </c>
      <c r="G98" s="103" t="s">
        <v>263</v>
      </c>
      <c r="H98" s="104" t="str">
        <f>VLOOKUP('II. GM'!$B$22,'II. GM'!$A$8:$P$14,13,FALSE)</f>
        <v>KTK-valpenLB</v>
      </c>
      <c r="I98" s="104" t="str">
        <f>VLOOKUP('II. GM'!$B$22,'II. GM'!$A$8:$P$14,4,FALSE)</f>
        <v>Vállalati pénzügy</v>
      </c>
      <c r="J98" s="104">
        <v>2</v>
      </c>
      <c r="K98" s="145">
        <f>WEEKNUM('II. GM'!$A$22,1) - WEEKNUM(E98,1) +1</f>
        <v>5</v>
      </c>
      <c r="L98" s="105">
        <f>WEEKDAY('II. GM'!$A$22,2)</f>
        <v>6</v>
      </c>
      <c r="M98" s="105" t="str">
        <f>LEFT('II. GM'!$B$18,5)</f>
        <v>09:30</v>
      </c>
      <c r="N98" s="105" t="str">
        <f>RIGHT('II. GM'!$B$18,5)</f>
        <v>10:45</v>
      </c>
      <c r="O98" s="106" t="str">
        <f>VLOOKUP('II. GM'!$B$22,'II. GM'!$A$8:$P$14,15,FALSE) &amp; "{" &amp; VLOOKUP('II. GM'!$B$22,'II. GM'!$A$8:$P$14,13,FALSE) &amp; "}"</f>
        <v>LB17GMK09{KTK-valpenLB}</v>
      </c>
      <c r="P98" s="104" t="str">
        <f>"KTK-" &amp; 'II. GM'!$C$22</f>
        <v>KTK-B314</v>
      </c>
      <c r="Q98" s="100"/>
      <c r="R98" s="100" t="s">
        <v>265</v>
      </c>
      <c r="S98" s="100" t="s">
        <v>264</v>
      </c>
      <c r="T98" s="107" t="s">
        <v>264</v>
      </c>
    </row>
    <row r="99" spans="1:20" hidden="1">
      <c r="A99" s="108" t="s">
        <v>266</v>
      </c>
      <c r="B99" s="109" t="s">
        <v>267</v>
      </c>
      <c r="C99" s="101" t="s">
        <v>259</v>
      </c>
      <c r="D99" s="101" t="s">
        <v>260</v>
      </c>
      <c r="E99" s="102" t="s">
        <v>261</v>
      </c>
      <c r="F99" s="102" t="s">
        <v>262</v>
      </c>
      <c r="G99" s="102" t="s">
        <v>263</v>
      </c>
      <c r="H99" s="106" t="str">
        <f>VLOOKUP('II. GM'!$D$22,'II. GM'!$A$8:$P$14,13,FALSE)</f>
        <v>KTK-valpenLB</v>
      </c>
      <c r="I99" s="106" t="str">
        <f>VLOOKUP('II. GM'!$D$22,'II. GM'!$A$8:$P$14,4,FALSE)</f>
        <v>Vállalati pénzügy</v>
      </c>
      <c r="J99" s="106">
        <v>2</v>
      </c>
      <c r="K99" s="146">
        <f>WEEKNUM('II. GM'!$A$22,1) - WEEKNUM(E99,1) +1</f>
        <v>5</v>
      </c>
      <c r="L99" s="110">
        <f>WEEKDAY('II. GM'!$A$22,2)</f>
        <v>6</v>
      </c>
      <c r="M99" s="110" t="str">
        <f>LEFT('II. GM'!$D$18,5)</f>
        <v>11:00</v>
      </c>
      <c r="N99" s="110" t="str">
        <f>RIGHT('II. GM'!$D$18,5)</f>
        <v>12:15</v>
      </c>
      <c r="O99" s="106" t="str">
        <f>VLOOKUP('II. GM'!$D$22,'II. GM'!$A$8:$P$14,15,FALSE) &amp; "{" &amp; VLOOKUP('II. GM'!$D$22,'II. GM'!$A$8:$P$14,13,FALSE) &amp; "}"</f>
        <v>LB17GMK09{KTK-valpenLB}</v>
      </c>
      <c r="P99" s="106" t="str">
        <f>"KTK-" &amp; 'II. GM'!$E$22</f>
        <v>KTK-B314</v>
      </c>
      <c r="Q99" s="101"/>
      <c r="R99" s="101" t="s">
        <v>265</v>
      </c>
      <c r="S99" s="101" t="s">
        <v>264</v>
      </c>
      <c r="T99" s="111" t="s">
        <v>264</v>
      </c>
    </row>
    <row r="100" spans="1:20" hidden="1">
      <c r="A100" s="108" t="s">
        <v>266</v>
      </c>
      <c r="B100" s="109" t="s">
        <v>267</v>
      </c>
      <c r="C100" s="101" t="s">
        <v>259</v>
      </c>
      <c r="D100" s="101" t="s">
        <v>260</v>
      </c>
      <c r="E100" s="102" t="s">
        <v>261</v>
      </c>
      <c r="F100" s="102" t="s">
        <v>262</v>
      </c>
      <c r="G100" s="102" t="s">
        <v>263</v>
      </c>
      <c r="H100" s="106" t="str">
        <f>VLOOKUP('II. GM'!$F$22,'II. GM'!$A$8:$P$14,13,FALSE)</f>
        <v>KTK-emberoLB</v>
      </c>
      <c r="I100" s="106" t="str">
        <f>VLOOKUP('II. GM'!$F$22,'II. GM'!$A$8:$P$14,4,FALSE)</f>
        <v>Emberi erőforrás menedzsment</v>
      </c>
      <c r="J100" s="106">
        <v>2</v>
      </c>
      <c r="K100" s="146">
        <f>WEEKNUM('II. GM'!$A$22,1) - WEEKNUM(E100,1) +1</f>
        <v>5</v>
      </c>
      <c r="L100" s="110">
        <f>WEEKDAY('II. GM'!$A$22,2)</f>
        <v>6</v>
      </c>
      <c r="M100" s="110" t="str">
        <f>LEFT('II. GM'!$F$18,5)</f>
        <v>12:30</v>
      </c>
      <c r="N100" s="110" t="str">
        <f>RIGHT('II. GM'!$F$18,5)</f>
        <v>13:45</v>
      </c>
      <c r="O100" s="106" t="str">
        <f>VLOOKUP('II. GM'!$F$22,'II. GM'!$A$8:$P$14,15,FALSE) &amp; "{" &amp; VLOOKUP('II. GM'!$F$22,'II. GM'!$A$8:$P$14,13,FALSE) &amp; "}"</f>
        <v>LB17GMB02{KTK-emberoLB}</v>
      </c>
      <c r="P100" s="106" t="str">
        <f>"KTK-" &amp; 'II. GM'!$G$22</f>
        <v>KTK-B016</v>
      </c>
      <c r="Q100" s="101"/>
      <c r="R100" s="101" t="s">
        <v>265</v>
      </c>
      <c r="S100" s="101" t="s">
        <v>264</v>
      </c>
      <c r="T100" s="111" t="s">
        <v>264</v>
      </c>
    </row>
    <row r="101" spans="1:20" hidden="1">
      <c r="A101" s="108" t="s">
        <v>266</v>
      </c>
      <c r="B101" s="109" t="s">
        <v>267</v>
      </c>
      <c r="C101" s="101" t="s">
        <v>259</v>
      </c>
      <c r="D101" s="101" t="s">
        <v>260</v>
      </c>
      <c r="E101" s="102" t="s">
        <v>261</v>
      </c>
      <c r="F101" s="102" t="s">
        <v>262</v>
      </c>
      <c r="G101" s="102" t="s">
        <v>263</v>
      </c>
      <c r="H101" s="106" t="str">
        <f>VLOOKUP('II. GM'!$H$22,'II. GM'!$A$8:$P$14,13,FALSE)</f>
        <v>KTK-emberoLB</v>
      </c>
      <c r="I101" s="106" t="str">
        <f>VLOOKUP('II. GM'!$H$22,'II. GM'!$A$8:$P$14,4,FALSE)</f>
        <v>Emberi erőforrás menedzsment</v>
      </c>
      <c r="J101" s="106">
        <v>2</v>
      </c>
      <c r="K101" s="146">
        <f>WEEKNUM('II. GM'!$A$22,1) - WEEKNUM(E101,1) +1</f>
        <v>5</v>
      </c>
      <c r="L101" s="110">
        <f>WEEKDAY('II. GM'!$A$22,2)</f>
        <v>6</v>
      </c>
      <c r="M101" s="110" t="str">
        <f>LEFT('II. GM'!$H$18,5)</f>
        <v>14:00</v>
      </c>
      <c r="N101" s="110" t="str">
        <f>RIGHT('II. GM'!$H$18,5)</f>
        <v>15:15</v>
      </c>
      <c r="O101" s="106" t="str">
        <f>VLOOKUP('II. GM'!$H$22,'II. GM'!$A$8:$P$14,15,FALSE) &amp; "{" &amp; VLOOKUP('II. GM'!$H$22,'II. GM'!$A$8:$P$14,13,FALSE) &amp; "}"</f>
        <v>LB17GMB02{KTK-emberoLB}</v>
      </c>
      <c r="P101" s="106" t="str">
        <f>"KTK-" &amp; 'II. GM'!$I$22</f>
        <v>KTK-B016</v>
      </c>
      <c r="Q101" s="101"/>
      <c r="R101" s="101" t="s">
        <v>265</v>
      </c>
      <c r="S101" s="101" t="s">
        <v>264</v>
      </c>
      <c r="T101" s="111" t="s">
        <v>264</v>
      </c>
    </row>
    <row r="102" spans="1:20" hidden="1">
      <c r="A102" s="108" t="s">
        <v>266</v>
      </c>
      <c r="B102" s="109" t="s">
        <v>267</v>
      </c>
      <c r="C102" s="101" t="s">
        <v>259</v>
      </c>
      <c r="D102" s="101" t="s">
        <v>260</v>
      </c>
      <c r="E102" s="102" t="s">
        <v>261</v>
      </c>
      <c r="F102" s="102" t="s">
        <v>262</v>
      </c>
      <c r="G102" s="102" t="s">
        <v>263</v>
      </c>
      <c r="H102" s="106" t="str">
        <f>VLOOKUP('II. GM'!$J$22,'II. GM'!$A$8:$P$14,13,FALSE)</f>
        <v>KTK-kornygLB</v>
      </c>
      <c r="I102" s="106" t="str">
        <f>VLOOKUP('II. GM'!$J$22,'II. GM'!$A$8:$P$14,4,FALSE)</f>
        <v>Környezetgazdaságtan</v>
      </c>
      <c r="J102" s="106">
        <v>2</v>
      </c>
      <c r="K102" s="146">
        <f>WEEKNUM('II. GM'!$A$22,1) - WEEKNUM(E102,1) +1</f>
        <v>5</v>
      </c>
      <c r="L102" s="110">
        <f>WEEKDAY('II. GM'!$A$22,2)</f>
        <v>6</v>
      </c>
      <c r="M102" s="110" t="str">
        <f>LEFT('II. GM'!$J$18,5)</f>
        <v>15:30</v>
      </c>
      <c r="N102" s="110" t="str">
        <f>RIGHT('II. GM'!$J$18,5)</f>
        <v>16:45</v>
      </c>
      <c r="O102" s="106" t="str">
        <f>VLOOKUP('II. GM'!$J$22,'II. GM'!$A$8:$P$14,15,FALSE) &amp; "{" &amp; VLOOKUP('II. GM'!$J$22,'II. GM'!$A$8:$P$14,13,FALSE) &amp; "}"</f>
        <v>LB17GMA03{KTK-kornygLB}</v>
      </c>
      <c r="P102" s="106" t="str">
        <f>"KTK-" &amp; 'II. GM'!$K$22</f>
        <v>KTK-B314</v>
      </c>
      <c r="Q102" s="101"/>
      <c r="R102" s="101" t="s">
        <v>265</v>
      </c>
      <c r="S102" s="101" t="s">
        <v>264</v>
      </c>
      <c r="T102" s="111" t="s">
        <v>264</v>
      </c>
    </row>
    <row r="103" spans="1:20" hidden="1">
      <c r="A103" s="108" t="s">
        <v>266</v>
      </c>
      <c r="B103" s="109" t="s">
        <v>267</v>
      </c>
      <c r="C103" s="101" t="s">
        <v>259</v>
      </c>
      <c r="D103" s="101" t="s">
        <v>260</v>
      </c>
      <c r="E103" s="102" t="s">
        <v>261</v>
      </c>
      <c r="F103" s="102" t="s">
        <v>262</v>
      </c>
      <c r="G103" s="102" t="s">
        <v>263</v>
      </c>
      <c r="H103" s="106" t="str">
        <f>VLOOKUP('II. GM'!$L$22,'II. GM'!$A$8:$P$14,13,FALSE)</f>
        <v>KTK-kornygLB</v>
      </c>
      <c r="I103" s="106" t="str">
        <f>VLOOKUP('II. GM'!$L$22,'II. GM'!$A$8:$P$14,4,FALSE)</f>
        <v>Környezetgazdaságtan</v>
      </c>
      <c r="J103" s="106">
        <v>2</v>
      </c>
      <c r="K103" s="146">
        <f>WEEKNUM('II. GM'!$A$22,1) - WEEKNUM(E103,1) +1</f>
        <v>5</v>
      </c>
      <c r="L103" s="110">
        <f>WEEKDAY('II. GM'!$A$22,2)</f>
        <v>6</v>
      </c>
      <c r="M103" s="110" t="str">
        <f>LEFT('II. GM'!$L$18,5)</f>
        <v>17:00</v>
      </c>
      <c r="N103" s="110" t="str">
        <f>RIGHT('II. GM'!$L$18,5)</f>
        <v>18:15</v>
      </c>
      <c r="O103" s="106" t="str">
        <f>VLOOKUP('II. GM'!$L$22,'II. GM'!$A$8:$P$14,15,FALSE) &amp; "{" &amp; VLOOKUP('II. GM'!$L$22,'II. GM'!$A$8:$P$14,13,FALSE) &amp; "}"</f>
        <v>LB17GMA03{KTK-kornygLB}</v>
      </c>
      <c r="P103" s="106" t="str">
        <f>"KTK-" &amp; 'II. GM'!$M$22</f>
        <v>KTK-B314</v>
      </c>
      <c r="Q103" s="101"/>
      <c r="R103" s="101" t="s">
        <v>265</v>
      </c>
      <c r="S103" s="101" t="s">
        <v>264</v>
      </c>
      <c r="T103" s="111" t="s">
        <v>264</v>
      </c>
    </row>
    <row r="104" spans="1:20" hidden="1">
      <c r="A104" s="108" t="s">
        <v>266</v>
      </c>
      <c r="B104" s="109" t="s">
        <v>267</v>
      </c>
      <c r="C104" s="101" t="s">
        <v>259</v>
      </c>
      <c r="D104" s="101" t="s">
        <v>260</v>
      </c>
      <c r="E104" s="102" t="s">
        <v>261</v>
      </c>
      <c r="F104" s="102" t="s">
        <v>262</v>
      </c>
      <c r="G104" s="102" t="s">
        <v>263</v>
      </c>
      <c r="H104" s="106" t="e">
        <f>VLOOKUP('II. GM'!$N$22,'II. GM'!$A$8:$P$14,13,FALSE)</f>
        <v>#N/A</v>
      </c>
      <c r="I104" s="106" t="e">
        <f>VLOOKUP('II. GM'!$N$22,'II. GM'!$A$8:$P$14,4,FALSE)</f>
        <v>#N/A</v>
      </c>
      <c r="J104" s="106">
        <v>2</v>
      </c>
      <c r="K104" s="146">
        <f>WEEKNUM('II. GM'!$A$22,1) - WEEKNUM(E104,1) +1</f>
        <v>5</v>
      </c>
      <c r="L104" s="110">
        <f>WEEKDAY('II. GM'!$A$22,2)</f>
        <v>6</v>
      </c>
      <c r="M104" s="110" t="str">
        <f>LEFT('II. GM'!$N$18,5)</f>
        <v/>
      </c>
      <c r="N104" s="110" t="str">
        <f>RIGHT('II. GM'!$N$18,5)</f>
        <v/>
      </c>
      <c r="O104" s="106" t="e">
        <f>VLOOKUP('II. GM'!$N$22,'II. GM'!$A$8:$P$14,15,FALSE) &amp; "{" &amp; VLOOKUP('II. GM'!$N$22,'II. GM'!$A$8:$P$14,13,FALSE) &amp; "}"</f>
        <v>#N/A</v>
      </c>
      <c r="P104" s="106" t="str">
        <f>"KTK-" &amp; 'II. GM'!$O$22</f>
        <v>KTK-</v>
      </c>
      <c r="Q104" s="101"/>
      <c r="R104" s="101" t="s">
        <v>265</v>
      </c>
      <c r="S104" s="101" t="s">
        <v>264</v>
      </c>
      <c r="T104" s="111" t="s">
        <v>264</v>
      </c>
    </row>
    <row r="105" spans="1:20" ht="15.75" hidden="1" thickBot="1">
      <c r="A105" s="112" t="s">
        <v>266</v>
      </c>
      <c r="B105" s="113" t="s">
        <v>267</v>
      </c>
      <c r="C105" s="114" t="s">
        <v>259</v>
      </c>
      <c r="D105" s="114" t="s">
        <v>260</v>
      </c>
      <c r="E105" s="115" t="s">
        <v>261</v>
      </c>
      <c r="F105" s="115" t="s">
        <v>262</v>
      </c>
      <c r="G105" s="115" t="s">
        <v>263</v>
      </c>
      <c r="H105" s="116" t="e">
        <f>VLOOKUP('II. GM'!$P$22,'II. GM'!$A$8:$P$14,13,FALSE)</f>
        <v>#N/A</v>
      </c>
      <c r="I105" s="116" t="e">
        <f>VLOOKUP('II. GM'!$P$22,'II. GM'!$A$8:$P$14,4,FALSE)</f>
        <v>#N/A</v>
      </c>
      <c r="J105" s="116">
        <v>2</v>
      </c>
      <c r="K105" s="147">
        <f>WEEKNUM('II. GM'!$A$22,1) - WEEKNUM(E105,1) +1</f>
        <v>5</v>
      </c>
      <c r="L105" s="117">
        <f>WEEKDAY('II. GM'!$A$22,2)</f>
        <v>6</v>
      </c>
      <c r="M105" s="117" t="str">
        <f>LEFT('II. GM'!$P$18,5)</f>
        <v>17:00</v>
      </c>
      <c r="N105" s="117" t="str">
        <f>RIGHT('II. GM'!$P$18,5)</f>
        <v>18:15</v>
      </c>
      <c r="O105" s="116" t="e">
        <f>VLOOKUP('II. GM'!$P$22,'II. GM'!$A$8:$P$14,15,FALSE) &amp; "{" &amp; VLOOKUP('II. GM'!$P$22,'II. GM'!$A$8:$P$14,13,FALSE) &amp; "}"</f>
        <v>#N/A</v>
      </c>
      <c r="P105" s="116" t="str">
        <f>"KTK-" &amp; 'II. GM'!$Q$22</f>
        <v>KTK-</v>
      </c>
      <c r="Q105" s="114"/>
      <c r="R105" s="114" t="s">
        <v>265</v>
      </c>
      <c r="S105" s="114" t="s">
        <v>264</v>
      </c>
      <c r="T105" s="118" t="s">
        <v>264</v>
      </c>
    </row>
    <row r="106" spans="1:20" hidden="1">
      <c r="A106" s="98" t="s">
        <v>266</v>
      </c>
      <c r="B106" s="99" t="s">
        <v>267</v>
      </c>
      <c r="C106" s="100" t="s">
        <v>259</v>
      </c>
      <c r="D106" s="101" t="s">
        <v>260</v>
      </c>
      <c r="E106" s="103" t="s">
        <v>261</v>
      </c>
      <c r="F106" s="103" t="s">
        <v>262</v>
      </c>
      <c r="G106" s="103" t="s">
        <v>263</v>
      </c>
      <c r="H106" s="104" t="str">
        <f>VLOOKUP('II. GM'!$B$23,'II. GM'!$A$8:$P$14,13,FALSE)</f>
        <v>KTK-vmstatLB</v>
      </c>
      <c r="I106" s="104" t="str">
        <f>VLOOKUP('II. GM'!$B$23,'II. GM'!$A$8:$P$14,4,FALSE)</f>
        <v>Valószínűségszámítás és statisztika</v>
      </c>
      <c r="J106" s="104">
        <v>2</v>
      </c>
      <c r="K106" s="145">
        <f>WEEKNUM('II. GM'!$A$23,1) - WEEKNUM(E106,1) +1</f>
        <v>7</v>
      </c>
      <c r="L106" s="105">
        <f>WEEKDAY('II. GM'!$A$23,2)</f>
        <v>6</v>
      </c>
      <c r="M106" s="105" t="str">
        <f>LEFT('II. GM'!$B$18,5)</f>
        <v>09:30</v>
      </c>
      <c r="N106" s="105" t="str">
        <f>RIGHT('II. GM'!$B$18,5)</f>
        <v>10:45</v>
      </c>
      <c r="O106" s="106" t="str">
        <f>VLOOKUP('II. GM'!$B$23,'II. GM'!$A$8:$P$14,15,FALSE) &amp; "{" &amp; VLOOKUP('II. GM'!$B$23,'II. GM'!$A$8:$P$14,13,FALSE) &amp; "}"</f>
        <v>LB17GMK10{KTK-vmstatLB}</v>
      </c>
      <c r="P106" s="104" t="str">
        <f>"KTK-" &amp; 'II. GM'!$C$23</f>
        <v>KTK-B314</v>
      </c>
      <c r="Q106" s="100"/>
      <c r="R106" s="100" t="s">
        <v>265</v>
      </c>
      <c r="S106" s="100" t="s">
        <v>264</v>
      </c>
      <c r="T106" s="107" t="s">
        <v>264</v>
      </c>
    </row>
    <row r="107" spans="1:20" hidden="1">
      <c r="A107" s="108" t="s">
        <v>266</v>
      </c>
      <c r="B107" s="109" t="s">
        <v>267</v>
      </c>
      <c r="C107" s="101" t="s">
        <v>259</v>
      </c>
      <c r="D107" s="101" t="s">
        <v>260</v>
      </c>
      <c r="E107" s="102" t="s">
        <v>261</v>
      </c>
      <c r="F107" s="102" t="s">
        <v>262</v>
      </c>
      <c r="G107" s="102" t="s">
        <v>263</v>
      </c>
      <c r="H107" s="106" t="str">
        <f>VLOOKUP('II. GM'!$D$23,'II. GM'!$A$8:$P$14,13,FALSE)</f>
        <v>KTK-vmstatLB</v>
      </c>
      <c r="I107" s="106" t="str">
        <f>VLOOKUP('II. GM'!$D$23,'II. GM'!$A$8:$P$14,4,FALSE)</f>
        <v>Valószínűségszámítás és statisztika</v>
      </c>
      <c r="J107" s="106">
        <v>2</v>
      </c>
      <c r="K107" s="146">
        <f>WEEKNUM('II. GM'!$A$23,1) - WEEKNUM(E107,1) +1</f>
        <v>7</v>
      </c>
      <c r="L107" s="110">
        <f>WEEKDAY('II. GM'!$A$23,2)</f>
        <v>6</v>
      </c>
      <c r="M107" s="110" t="str">
        <f>LEFT('II. GM'!$D$18,5)</f>
        <v>11:00</v>
      </c>
      <c r="N107" s="110" t="str">
        <f>RIGHT('II. GM'!$D$18,5)</f>
        <v>12:15</v>
      </c>
      <c r="O107" s="106" t="str">
        <f>VLOOKUP('II. GM'!$D$23,'II. GM'!$A$8:$P$14,15,FALSE) &amp; "{" &amp; VLOOKUP('II. GM'!$D$23,'II. GM'!$A$8:$P$14,13,FALSE) &amp; "}"</f>
        <v>LB17GMK10{KTK-vmstatLB}</v>
      </c>
      <c r="P107" s="106" t="str">
        <f>"KTK-" &amp; 'II. GM'!$E$23</f>
        <v>KTK-B314</v>
      </c>
      <c r="Q107" s="101"/>
      <c r="R107" s="101" t="s">
        <v>265</v>
      </c>
      <c r="S107" s="101" t="s">
        <v>264</v>
      </c>
      <c r="T107" s="111" t="s">
        <v>264</v>
      </c>
    </row>
    <row r="108" spans="1:20" hidden="1">
      <c r="A108" s="108" t="s">
        <v>266</v>
      </c>
      <c r="B108" s="109" t="s">
        <v>267</v>
      </c>
      <c r="C108" s="101" t="s">
        <v>259</v>
      </c>
      <c r="D108" s="101" t="s">
        <v>260</v>
      </c>
      <c r="E108" s="102" t="s">
        <v>261</v>
      </c>
      <c r="F108" s="102" t="s">
        <v>262</v>
      </c>
      <c r="G108" s="102" t="s">
        <v>263</v>
      </c>
      <c r="H108" s="106" t="str">
        <f>VLOOKUP('II. GM'!$F$23,'II. GM'!$A$8:$P$14,13,FALSE)</f>
        <v>KTK-vezszeLB</v>
      </c>
      <c r="I108" s="106" t="str">
        <f>VLOOKUP('II. GM'!$F$23,'II. GM'!$A$8:$P$14,4,FALSE)</f>
        <v>Vezetés - szervezés</v>
      </c>
      <c r="J108" s="106">
        <v>2</v>
      </c>
      <c r="K108" s="146">
        <f>WEEKNUM('II. GM'!$A$23,1) - WEEKNUM(E108,1) +1</f>
        <v>7</v>
      </c>
      <c r="L108" s="110">
        <f>WEEKDAY('II. GM'!$A$23,2)</f>
        <v>6</v>
      </c>
      <c r="M108" s="110" t="str">
        <f>LEFT('II. GM'!$F$18,5)</f>
        <v>12:30</v>
      </c>
      <c r="N108" s="110" t="str">
        <f>RIGHT('II. GM'!$F$18,5)</f>
        <v>13:45</v>
      </c>
      <c r="O108" s="106" t="str">
        <f>VLOOKUP('II. GM'!$F$23,'II. GM'!$A$8:$P$14,15,FALSE) &amp; "{" &amp; VLOOKUP('II. GM'!$F$23,'II. GM'!$A$8:$P$14,13,FALSE) &amp; "}"</f>
        <v>LB17GMK11{KTK-vezszeLB}</v>
      </c>
      <c r="P108" s="106" t="str">
        <f>"KTK-" &amp; 'II. GM'!$G$23</f>
        <v>KTK-B314</v>
      </c>
      <c r="Q108" s="101"/>
      <c r="R108" s="101" t="s">
        <v>265</v>
      </c>
      <c r="S108" s="101" t="s">
        <v>264</v>
      </c>
      <c r="T108" s="111" t="s">
        <v>264</v>
      </c>
    </row>
    <row r="109" spans="1:20" hidden="1">
      <c r="A109" s="108" t="s">
        <v>266</v>
      </c>
      <c r="B109" s="109" t="s">
        <v>267</v>
      </c>
      <c r="C109" s="101" t="s">
        <v>259</v>
      </c>
      <c r="D109" s="101" t="s">
        <v>260</v>
      </c>
      <c r="E109" s="102" t="s">
        <v>261</v>
      </c>
      <c r="F109" s="102" t="s">
        <v>262</v>
      </c>
      <c r="G109" s="102" t="s">
        <v>263</v>
      </c>
      <c r="H109" s="106" t="str">
        <f>VLOOKUP('II. GM'!$H$23,'II. GM'!$A$8:$P$14,13,FALSE)</f>
        <v>KTK-vezszeLB</v>
      </c>
      <c r="I109" s="106" t="str">
        <f>VLOOKUP('II. GM'!$H$23,'II. GM'!$A$8:$P$14,4,FALSE)</f>
        <v>Vezetés - szervezés</v>
      </c>
      <c r="J109" s="106">
        <v>2</v>
      </c>
      <c r="K109" s="146">
        <f>WEEKNUM('II. GM'!$A$23,1) - WEEKNUM(E109,1) +1</f>
        <v>7</v>
      </c>
      <c r="L109" s="110">
        <f>WEEKDAY('II. GM'!$A$23,2)</f>
        <v>6</v>
      </c>
      <c r="M109" s="110" t="str">
        <f>LEFT('II. GM'!$H$18,5)</f>
        <v>14:00</v>
      </c>
      <c r="N109" s="110" t="str">
        <f>RIGHT('II. GM'!$H$18,5)</f>
        <v>15:15</v>
      </c>
      <c r="O109" s="106" t="str">
        <f>VLOOKUP('II. GM'!$H$23,'II. GM'!$A$8:$P$14,15,FALSE) &amp; "{" &amp; VLOOKUP('II. GM'!$H$23,'II. GM'!$A$8:$P$14,13,FALSE) &amp; "}"</f>
        <v>LB17GMK11{KTK-vezszeLB}</v>
      </c>
      <c r="P109" s="106" t="str">
        <f>"KTK-" &amp; 'II. GM'!$I$23</f>
        <v>KTK-B314</v>
      </c>
      <c r="Q109" s="101"/>
      <c r="R109" s="101" t="s">
        <v>265</v>
      </c>
      <c r="S109" s="101" t="s">
        <v>264</v>
      </c>
      <c r="T109" s="111" t="s">
        <v>264</v>
      </c>
    </row>
    <row r="110" spans="1:20" hidden="1">
      <c r="A110" s="108" t="s">
        <v>266</v>
      </c>
      <c r="B110" s="109" t="s">
        <v>267</v>
      </c>
      <c r="C110" s="101" t="s">
        <v>259</v>
      </c>
      <c r="D110" s="101" t="s">
        <v>260</v>
      </c>
      <c r="E110" s="102" t="s">
        <v>261</v>
      </c>
      <c r="F110" s="102" t="s">
        <v>262</v>
      </c>
      <c r="G110" s="102" t="s">
        <v>263</v>
      </c>
      <c r="H110" s="106" t="str">
        <f>VLOOKUP('II. GM'!$J$23,'II. GM'!$A$8:$P$14,13,FALSE)</f>
        <v>KTK-neszreLB</v>
      </c>
      <c r="I110" s="106" t="str">
        <f>VLOOKUP('II. GM'!$J$23,'II. GM'!$A$8:$P$14,4,FALSE)</f>
        <v>Nemzetközi számviteli rendszerek</v>
      </c>
      <c r="J110" s="106">
        <v>2</v>
      </c>
      <c r="K110" s="146">
        <f>WEEKNUM('II. GM'!$A$23,1) - WEEKNUM(E110,1) +1</f>
        <v>7</v>
      </c>
      <c r="L110" s="110">
        <f>WEEKDAY('II. GM'!$A$23,2)</f>
        <v>6</v>
      </c>
      <c r="M110" s="110" t="str">
        <f>LEFT('II. GM'!$J$18,5)</f>
        <v>15:30</v>
      </c>
      <c r="N110" s="110" t="str">
        <f>RIGHT('II. GM'!$J$18,5)</f>
        <v>16:45</v>
      </c>
      <c r="O110" s="106" t="str">
        <f>VLOOKUP('II. GM'!$J$23,'II. GM'!$A$8:$P$14,15,FALSE) &amp; "{" &amp; VLOOKUP('II. GM'!$J$23,'II. GM'!$A$8:$P$14,13,FALSE) &amp; "}"</f>
        <v>LB17GMC03{KTK-neszreLB}</v>
      </c>
      <c r="P110" s="106" t="str">
        <f>"KTK-" &amp; 'II. GM'!$K$23</f>
        <v>KTK-B314</v>
      </c>
      <c r="Q110" s="101"/>
      <c r="R110" s="101" t="s">
        <v>265</v>
      </c>
      <c r="S110" s="101" t="s">
        <v>264</v>
      </c>
      <c r="T110" s="111" t="s">
        <v>264</v>
      </c>
    </row>
    <row r="111" spans="1:20" hidden="1">
      <c r="A111" s="108" t="s">
        <v>266</v>
      </c>
      <c r="B111" s="109" t="s">
        <v>267</v>
      </c>
      <c r="C111" s="101" t="s">
        <v>259</v>
      </c>
      <c r="D111" s="101" t="s">
        <v>260</v>
      </c>
      <c r="E111" s="102" t="s">
        <v>261</v>
      </c>
      <c r="F111" s="102" t="s">
        <v>262</v>
      </c>
      <c r="G111" s="102" t="s">
        <v>263</v>
      </c>
      <c r="H111" s="106" t="e">
        <f>VLOOKUP('II. GM'!$L$23,'II. GM'!$A$8:$P$14,13,FALSE)</f>
        <v>#N/A</v>
      </c>
      <c r="I111" s="106" t="e">
        <f>VLOOKUP('II. GM'!$L$23,'II. GM'!$A$8:$P$14,4,FALSE)</f>
        <v>#N/A</v>
      </c>
      <c r="J111" s="106">
        <v>2</v>
      </c>
      <c r="K111" s="146">
        <f>WEEKNUM('II. GM'!$A$23,1) - WEEKNUM(E111,1) +1</f>
        <v>7</v>
      </c>
      <c r="L111" s="110">
        <f>WEEKDAY('II. GM'!$A$23,2)</f>
        <v>6</v>
      </c>
      <c r="M111" s="110" t="str">
        <f>LEFT('II. GM'!$L$18,5)</f>
        <v>17:00</v>
      </c>
      <c r="N111" s="110" t="str">
        <f>RIGHT('II. GM'!$L$18,5)</f>
        <v>18:15</v>
      </c>
      <c r="O111" s="106" t="e">
        <f>VLOOKUP('II. GM'!$L$23,'II. GM'!$A$8:$P$14,15,FALSE) &amp; "{" &amp; VLOOKUP('II. GM'!$L$23,'II. GM'!$A$8:$P$14,13,FALSE) &amp; "}"</f>
        <v>#N/A</v>
      </c>
      <c r="P111" s="106" t="str">
        <f>"KTK-" &amp; 'II. GM'!$M$23</f>
        <v>KTK-</v>
      </c>
      <c r="Q111" s="101"/>
      <c r="R111" s="101" t="s">
        <v>265</v>
      </c>
      <c r="S111" s="101" t="s">
        <v>264</v>
      </c>
      <c r="T111" s="111" t="s">
        <v>264</v>
      </c>
    </row>
    <row r="112" spans="1:20" hidden="1">
      <c r="A112" s="108" t="s">
        <v>266</v>
      </c>
      <c r="B112" s="109" t="s">
        <v>267</v>
      </c>
      <c r="C112" s="101" t="s">
        <v>259</v>
      </c>
      <c r="D112" s="101" t="s">
        <v>260</v>
      </c>
      <c r="E112" s="102" t="s">
        <v>261</v>
      </c>
      <c r="F112" s="102" t="s">
        <v>262</v>
      </c>
      <c r="G112" s="102" t="s">
        <v>263</v>
      </c>
      <c r="H112" s="106" t="e">
        <f>VLOOKUP('II. GM'!$N$23,'II. GM'!$A$8:$P$14,13,FALSE)</f>
        <v>#N/A</v>
      </c>
      <c r="I112" s="106" t="e">
        <f>VLOOKUP('II. GM'!$N$23,'II. GM'!$A$8:$P$14,4,FALSE)</f>
        <v>#N/A</v>
      </c>
      <c r="J112" s="106">
        <v>2</v>
      </c>
      <c r="K112" s="146">
        <f>WEEKNUM('II. GM'!$A$23,1) - WEEKNUM(E112,1) +1</f>
        <v>7</v>
      </c>
      <c r="L112" s="110">
        <f>WEEKDAY('II. GM'!$A$23,2)</f>
        <v>6</v>
      </c>
      <c r="M112" s="110" t="str">
        <f>LEFT('II. GM'!$N$18,5)</f>
        <v/>
      </c>
      <c r="N112" s="110" t="str">
        <f>RIGHT('II. GM'!$N$18,5)</f>
        <v/>
      </c>
      <c r="O112" s="106" t="e">
        <f>VLOOKUP('II. GM'!$N$23,'II. GM'!$A$8:$P$14,15,FALSE) &amp; "{" &amp; VLOOKUP('II. GM'!$N$23,'II. GM'!$A$8:$P$14,13,FALSE) &amp; "}"</f>
        <v>#N/A</v>
      </c>
      <c r="P112" s="106" t="str">
        <f>"KTK-" &amp; 'II. GM'!$O$23</f>
        <v>KTK-</v>
      </c>
      <c r="Q112" s="101"/>
      <c r="R112" s="101" t="s">
        <v>265</v>
      </c>
      <c r="S112" s="101" t="s">
        <v>264</v>
      </c>
      <c r="T112" s="111" t="s">
        <v>264</v>
      </c>
    </row>
    <row r="113" spans="1:20" ht="15.75" hidden="1" thickBot="1">
      <c r="A113" s="112" t="s">
        <v>266</v>
      </c>
      <c r="B113" s="113" t="s">
        <v>267</v>
      </c>
      <c r="C113" s="114" t="s">
        <v>259</v>
      </c>
      <c r="D113" s="114" t="s">
        <v>260</v>
      </c>
      <c r="E113" s="115" t="s">
        <v>261</v>
      </c>
      <c r="F113" s="115" t="s">
        <v>262</v>
      </c>
      <c r="G113" s="115" t="s">
        <v>263</v>
      </c>
      <c r="H113" s="116" t="e">
        <f>VLOOKUP('II. GM'!$P$23,'II. GM'!$A$8:$P$14,13,FALSE)</f>
        <v>#N/A</v>
      </c>
      <c r="I113" s="116" t="e">
        <f>VLOOKUP('II. GM'!$P$23,'II. GM'!$A$8:$P$14,4,FALSE)</f>
        <v>#N/A</v>
      </c>
      <c r="J113" s="116">
        <v>2</v>
      </c>
      <c r="K113" s="147">
        <f>WEEKNUM('II. GM'!$A$23,1) - WEEKNUM(E113,1) +1</f>
        <v>7</v>
      </c>
      <c r="L113" s="117">
        <f>WEEKDAY('II. GM'!$A$23,2)</f>
        <v>6</v>
      </c>
      <c r="M113" s="117" t="str">
        <f>LEFT('II. GM'!$P$18,5)</f>
        <v>17:00</v>
      </c>
      <c r="N113" s="117" t="str">
        <f>RIGHT('II. GM'!$P$18,5)</f>
        <v>18:15</v>
      </c>
      <c r="O113" s="116" t="e">
        <f>VLOOKUP('II. GM'!$P$23,'II. GM'!$A$8:$P$14,15,FALSE) &amp; "{" &amp; VLOOKUP('II. GM'!$P$23,'II. GM'!$A$8:$P$14,13,FALSE) &amp; "}"</f>
        <v>#N/A</v>
      </c>
      <c r="P113" s="116" t="str">
        <f>"KTK-" &amp; 'II. GM'!$Q$23</f>
        <v>KTK-</v>
      </c>
      <c r="Q113" s="114"/>
      <c r="R113" s="114" t="s">
        <v>265</v>
      </c>
      <c r="S113" s="114" t="s">
        <v>264</v>
      </c>
      <c r="T113" s="118" t="s">
        <v>264</v>
      </c>
    </row>
    <row r="114" spans="1:20" hidden="1">
      <c r="A114" s="98" t="s">
        <v>266</v>
      </c>
      <c r="B114" s="99" t="s">
        <v>267</v>
      </c>
      <c r="C114" s="100" t="s">
        <v>259</v>
      </c>
      <c r="D114" s="101" t="s">
        <v>260</v>
      </c>
      <c r="E114" s="103" t="s">
        <v>261</v>
      </c>
      <c r="F114" s="103" t="s">
        <v>262</v>
      </c>
      <c r="G114" s="103" t="s">
        <v>263</v>
      </c>
      <c r="H114" s="104" t="str">
        <f>VLOOKUP('II. GM'!$B$24,'II. GM'!$A$8:$P$14,13,FALSE)</f>
        <v>KTK-valpenLB</v>
      </c>
      <c r="I114" s="104" t="str">
        <f>VLOOKUP('II. GM'!$B$24,'II. GM'!$A$8:$P$14,4,FALSE)</f>
        <v>Vállalati pénzügy</v>
      </c>
      <c r="J114" s="104">
        <v>2</v>
      </c>
      <c r="K114" s="145">
        <f>WEEKNUM('II. GM'!$A$24,1) - WEEKNUM(E114,1) + 1</f>
        <v>10</v>
      </c>
      <c r="L114" s="105">
        <f>WEEKDAY('II. GM'!$A$24,2)</f>
        <v>6</v>
      </c>
      <c r="M114" s="105" t="str">
        <f>LEFT('II. GM'!$B$18,5)</f>
        <v>09:30</v>
      </c>
      <c r="N114" s="105" t="str">
        <f>RIGHT('II. GM'!$B$18,5)</f>
        <v>10:45</v>
      </c>
      <c r="O114" s="106" t="str">
        <f>VLOOKUP('II. GM'!$B$24,'II. GM'!$A$8:$P$14,15,FALSE) &amp; "{" &amp; VLOOKUP('II. GM'!$B$24,'II. GM'!$A$8:$P$14,13,FALSE) &amp; "}"</f>
        <v>LB17GMK09{KTK-valpenLB}</v>
      </c>
      <c r="P114" s="104" t="str">
        <f>"KTK-" &amp; 'II. GM'!$C$24</f>
        <v>KTK-B314</v>
      </c>
      <c r="Q114" s="100"/>
      <c r="R114" s="100" t="s">
        <v>265</v>
      </c>
      <c r="S114" s="100" t="s">
        <v>264</v>
      </c>
      <c r="T114" s="107" t="s">
        <v>264</v>
      </c>
    </row>
    <row r="115" spans="1:20" hidden="1">
      <c r="A115" s="108" t="s">
        <v>266</v>
      </c>
      <c r="B115" s="109" t="s">
        <v>267</v>
      </c>
      <c r="C115" s="101" t="s">
        <v>259</v>
      </c>
      <c r="D115" s="101" t="s">
        <v>260</v>
      </c>
      <c r="E115" s="102" t="s">
        <v>261</v>
      </c>
      <c r="F115" s="102" t="s">
        <v>262</v>
      </c>
      <c r="G115" s="102" t="s">
        <v>263</v>
      </c>
      <c r="H115" s="106" t="str">
        <f>VLOOKUP('II. GM'!$D$24,'II. GM'!$A$8:$P$14,13,FALSE)</f>
        <v>KTK-valpenLB</v>
      </c>
      <c r="I115" s="106" t="str">
        <f>VLOOKUP('II. GM'!$D$24,'II. GM'!$A$8:$P$14,4,FALSE)</f>
        <v>Vállalati pénzügy</v>
      </c>
      <c r="J115" s="106">
        <v>2</v>
      </c>
      <c r="K115" s="146">
        <f>WEEKNUM('II. GM'!$A$24,1) - WEEKNUM(E115,1) + 1</f>
        <v>10</v>
      </c>
      <c r="L115" s="110">
        <f>WEEKDAY('II. GM'!$A$24,2)</f>
        <v>6</v>
      </c>
      <c r="M115" s="110" t="str">
        <f>LEFT('II. GM'!$D$18,5)</f>
        <v>11:00</v>
      </c>
      <c r="N115" s="110" t="str">
        <f>RIGHT('II. GM'!$D$18,5)</f>
        <v>12:15</v>
      </c>
      <c r="O115" s="106" t="str">
        <f>VLOOKUP('II. GM'!$D$24,'II. GM'!$A$8:$P$14,15,FALSE) &amp; "{" &amp; VLOOKUP('II. GM'!$D$24,'II. GM'!$A$8:$P$14,13,FALSE) &amp; "}"</f>
        <v>LB17GMK09{KTK-valpenLB}</v>
      </c>
      <c r="P115" s="106" t="str">
        <f>"KTK-" &amp; 'II. GM'!$E$24</f>
        <v>KTK-B314</v>
      </c>
      <c r="Q115" s="101"/>
      <c r="R115" s="101" t="s">
        <v>265</v>
      </c>
      <c r="S115" s="101" t="s">
        <v>264</v>
      </c>
      <c r="T115" s="111" t="s">
        <v>264</v>
      </c>
    </row>
    <row r="116" spans="1:20" hidden="1">
      <c r="A116" s="108" t="s">
        <v>266</v>
      </c>
      <c r="B116" s="109" t="s">
        <v>267</v>
      </c>
      <c r="C116" s="101" t="s">
        <v>259</v>
      </c>
      <c r="D116" s="101" t="s">
        <v>260</v>
      </c>
      <c r="E116" s="102" t="s">
        <v>261</v>
      </c>
      <c r="F116" s="102" t="s">
        <v>262</v>
      </c>
      <c r="G116" s="102" t="s">
        <v>263</v>
      </c>
      <c r="H116" s="106" t="str">
        <f>VLOOKUP('II. GM'!$F$24,'II. GM'!$A$8:$P$14,13,FALSE)</f>
        <v>KTK-emberoLB</v>
      </c>
      <c r="I116" s="106" t="str">
        <f>VLOOKUP('II. GM'!$F$24,'II. GM'!$A$8:$P$14,4,FALSE)</f>
        <v>Emberi erőforrás menedzsment</v>
      </c>
      <c r="J116" s="106">
        <v>2</v>
      </c>
      <c r="K116" s="146">
        <f>WEEKNUM('II. GM'!$A$24,1) - WEEKNUM(E116,1) + 1</f>
        <v>10</v>
      </c>
      <c r="L116" s="110">
        <f>WEEKDAY('II. GM'!$A$24,2)</f>
        <v>6</v>
      </c>
      <c r="M116" s="110" t="str">
        <f>LEFT('II. GM'!$F$18,5)</f>
        <v>12:30</v>
      </c>
      <c r="N116" s="110" t="str">
        <f>RIGHT('II. GM'!$F$18,5)</f>
        <v>13:45</v>
      </c>
      <c r="O116" s="106" t="str">
        <f>VLOOKUP('II. GM'!$F$24,'II. GM'!$A$8:$P$14,15,FALSE) &amp; "{" &amp; VLOOKUP('II. GM'!$F$24,'II. GM'!$A$8:$P$14,13,FALSE) &amp; "}"</f>
        <v>LB17GMB02{KTK-emberoLB}</v>
      </c>
      <c r="P116" s="106" t="str">
        <f>"KTK-" &amp; 'II. GM'!$G$24</f>
        <v>KTK-B016</v>
      </c>
      <c r="Q116" s="101"/>
      <c r="R116" s="101" t="s">
        <v>265</v>
      </c>
      <c r="S116" s="101" t="s">
        <v>264</v>
      </c>
      <c r="T116" s="111" t="s">
        <v>264</v>
      </c>
    </row>
    <row r="117" spans="1:20" hidden="1">
      <c r="A117" s="108" t="s">
        <v>266</v>
      </c>
      <c r="B117" s="109" t="s">
        <v>267</v>
      </c>
      <c r="C117" s="101" t="s">
        <v>259</v>
      </c>
      <c r="D117" s="101" t="s">
        <v>260</v>
      </c>
      <c r="E117" s="102" t="s">
        <v>261</v>
      </c>
      <c r="F117" s="102" t="s">
        <v>262</v>
      </c>
      <c r="G117" s="102" t="s">
        <v>263</v>
      </c>
      <c r="H117" s="106" t="str">
        <f>VLOOKUP('II. GM'!$H$24,'II. GM'!$A$8:$P$14,13,FALSE)</f>
        <v>KTK-emberoLB</v>
      </c>
      <c r="I117" s="106" t="str">
        <f>VLOOKUP('II. GM'!$H$24,'II. GM'!$A$8:$P$14,4,FALSE)</f>
        <v>Emberi erőforrás menedzsment</v>
      </c>
      <c r="J117" s="106">
        <v>2</v>
      </c>
      <c r="K117" s="146">
        <f>WEEKNUM('II. GM'!$A$24,1) - WEEKNUM(E117,1) + 1</f>
        <v>10</v>
      </c>
      <c r="L117" s="110">
        <f>WEEKDAY('II. GM'!$A$24,2)</f>
        <v>6</v>
      </c>
      <c r="M117" s="110" t="str">
        <f>LEFT('II. GM'!$H$18,5)</f>
        <v>14:00</v>
      </c>
      <c r="N117" s="110" t="str">
        <f>RIGHT('II. GM'!$H$18,5)</f>
        <v>15:15</v>
      </c>
      <c r="O117" s="106" t="str">
        <f>VLOOKUP('II. GM'!$H$24,'II. GM'!$A$8:$P$14,15,FALSE) &amp; "{" &amp; VLOOKUP('II. GM'!$H$24,'II. GM'!$A$8:$P$14,13,FALSE) &amp; "}"</f>
        <v>LB17GMB02{KTK-emberoLB}</v>
      </c>
      <c r="P117" s="106" t="str">
        <f>"KTK-" &amp; 'II. GM'!$I$24</f>
        <v>KTK-B016</v>
      </c>
      <c r="Q117" s="101"/>
      <c r="R117" s="101" t="s">
        <v>265</v>
      </c>
      <c r="S117" s="101" t="s">
        <v>264</v>
      </c>
      <c r="T117" s="111" t="s">
        <v>264</v>
      </c>
    </row>
    <row r="118" spans="1:20" hidden="1">
      <c r="A118" s="108" t="s">
        <v>266</v>
      </c>
      <c r="B118" s="109" t="s">
        <v>267</v>
      </c>
      <c r="C118" s="101" t="s">
        <v>259</v>
      </c>
      <c r="D118" s="101" t="s">
        <v>260</v>
      </c>
      <c r="E118" s="102" t="s">
        <v>261</v>
      </c>
      <c r="F118" s="102" t="s">
        <v>262</v>
      </c>
      <c r="G118" s="102" t="s">
        <v>263</v>
      </c>
      <c r="H118" s="106" t="str">
        <f>VLOOKUP('II. GM'!$J$24,'II. GM'!$A$8:$P$14,13,FALSE)</f>
        <v>KTK-kornygLB</v>
      </c>
      <c r="I118" s="106" t="str">
        <f>VLOOKUP('II. GM'!$J$24,'II. GM'!$A$8:$P$14,4,FALSE)</f>
        <v>Környezetgazdaságtan</v>
      </c>
      <c r="J118" s="106">
        <v>2</v>
      </c>
      <c r="K118" s="146">
        <f>WEEKNUM('II. GM'!$A$24,1) - WEEKNUM(E118,1) + 1</f>
        <v>10</v>
      </c>
      <c r="L118" s="110">
        <f>WEEKDAY('II. GM'!$A$24,2)</f>
        <v>6</v>
      </c>
      <c r="M118" s="110" t="str">
        <f>LEFT('II. GM'!$J$18,5)</f>
        <v>15:30</v>
      </c>
      <c r="N118" s="110" t="str">
        <f>RIGHT('II. GM'!$J$18,5)</f>
        <v>16:45</v>
      </c>
      <c r="O118" s="106" t="str">
        <f>VLOOKUP('II. GM'!$J$24,'II. GM'!$A$8:$P$14,15,FALSE) &amp; "{" &amp; VLOOKUP('II. GM'!$J$24,'II. GM'!$A$8:$P$14,13,FALSE) &amp; "}"</f>
        <v>LB17GMA03{KTK-kornygLB}</v>
      </c>
      <c r="P118" s="106" t="str">
        <f>"KTK-" &amp; 'II. GM'!$K$24</f>
        <v>KTK-B314</v>
      </c>
      <c r="Q118" s="101"/>
      <c r="R118" s="101" t="s">
        <v>265</v>
      </c>
      <c r="S118" s="101" t="s">
        <v>264</v>
      </c>
      <c r="T118" s="111" t="s">
        <v>264</v>
      </c>
    </row>
    <row r="119" spans="1:20" hidden="1">
      <c r="A119" s="108" t="s">
        <v>266</v>
      </c>
      <c r="B119" s="109" t="s">
        <v>267</v>
      </c>
      <c r="C119" s="101" t="s">
        <v>259</v>
      </c>
      <c r="D119" s="101" t="s">
        <v>260</v>
      </c>
      <c r="E119" s="102" t="s">
        <v>261</v>
      </c>
      <c r="F119" s="102" t="s">
        <v>262</v>
      </c>
      <c r="G119" s="102" t="s">
        <v>263</v>
      </c>
      <c r="H119" s="106" t="e">
        <f>VLOOKUP('II. GM'!$L$24,'II. GM'!$A$8:$P$14,13,FALSE)</f>
        <v>#N/A</v>
      </c>
      <c r="I119" s="106" t="e">
        <f>VLOOKUP('II. GM'!$L$24,'II. GM'!$A$8:$P$14,4,FALSE)</f>
        <v>#N/A</v>
      </c>
      <c r="J119" s="106">
        <v>2</v>
      </c>
      <c r="K119" s="146">
        <f>WEEKNUM('II. GM'!$A$24,1) - WEEKNUM(E119,1) + 1</f>
        <v>10</v>
      </c>
      <c r="L119" s="110">
        <f>WEEKDAY('II. GM'!$A$24,2)</f>
        <v>6</v>
      </c>
      <c r="M119" s="110" t="str">
        <f>LEFT('II. GM'!$L$18,5)</f>
        <v>17:00</v>
      </c>
      <c r="N119" s="110" t="str">
        <f>RIGHT('II. GM'!$L$18,5)</f>
        <v>18:15</v>
      </c>
      <c r="O119" s="106" t="e">
        <f>VLOOKUP('II. GM'!$L$24,'II. GM'!$A$8:$P$14,15,FALSE) &amp; "{" &amp; VLOOKUP('II. GM'!$L$24,'II. GM'!$A$8:$P$14,13,FALSE) &amp; "}"</f>
        <v>#N/A</v>
      </c>
      <c r="P119" s="106" t="str">
        <f>"KTK-" &amp; 'II. GM'!$M$24</f>
        <v>KTK-</v>
      </c>
      <c r="Q119" s="101"/>
      <c r="R119" s="101" t="s">
        <v>265</v>
      </c>
      <c r="S119" s="101" t="s">
        <v>264</v>
      </c>
      <c r="T119" s="111" t="s">
        <v>264</v>
      </c>
    </row>
    <row r="120" spans="1:20" hidden="1">
      <c r="A120" s="108" t="s">
        <v>266</v>
      </c>
      <c r="B120" s="109" t="s">
        <v>267</v>
      </c>
      <c r="C120" s="101" t="s">
        <v>259</v>
      </c>
      <c r="D120" s="101" t="s">
        <v>260</v>
      </c>
      <c r="E120" s="102" t="s">
        <v>261</v>
      </c>
      <c r="F120" s="102" t="s">
        <v>262</v>
      </c>
      <c r="G120" s="102" t="s">
        <v>263</v>
      </c>
      <c r="H120" s="106" t="e">
        <f>VLOOKUP('II. GM'!$N$24,'II. GM'!$A$8:$P$14,13,FALSE)</f>
        <v>#N/A</v>
      </c>
      <c r="I120" s="106" t="e">
        <f>VLOOKUP('II. GM'!$N$24,'II. GM'!$A$8:$P$14,4,FALSE)</f>
        <v>#N/A</v>
      </c>
      <c r="J120" s="106">
        <v>2</v>
      </c>
      <c r="K120" s="146">
        <f>WEEKNUM('II. GM'!$A$24,1) - WEEKNUM(E120,1) + 1</f>
        <v>10</v>
      </c>
      <c r="L120" s="110">
        <f>WEEKDAY('II. GM'!$A$24,2)</f>
        <v>6</v>
      </c>
      <c r="M120" s="110" t="str">
        <f>LEFT('II. GM'!$N$18,5)</f>
        <v/>
      </c>
      <c r="N120" s="110" t="str">
        <f>RIGHT('II. GM'!$N$18,5)</f>
        <v/>
      </c>
      <c r="O120" s="106" t="e">
        <f>VLOOKUP('II. GM'!$N$24,'II. GM'!$A$8:$P$14,15,FALSE) &amp; "{" &amp; VLOOKUP('II. GM'!$N$24,'II. GM'!$A$8:$P$14,13,FALSE) &amp; "}"</f>
        <v>#N/A</v>
      </c>
      <c r="P120" s="106" t="str">
        <f>"KTK-" &amp; 'II. GM'!$O$24</f>
        <v>KTK-</v>
      </c>
      <c r="Q120" s="101"/>
      <c r="R120" s="101" t="s">
        <v>265</v>
      </c>
      <c r="S120" s="101" t="s">
        <v>264</v>
      </c>
      <c r="T120" s="111" t="s">
        <v>264</v>
      </c>
    </row>
    <row r="121" spans="1:20" ht="15.75" hidden="1" thickBot="1">
      <c r="A121" s="112" t="s">
        <v>266</v>
      </c>
      <c r="B121" s="113" t="s">
        <v>267</v>
      </c>
      <c r="C121" s="114" t="s">
        <v>259</v>
      </c>
      <c r="D121" s="114" t="s">
        <v>260</v>
      </c>
      <c r="E121" s="115" t="s">
        <v>261</v>
      </c>
      <c r="F121" s="115" t="s">
        <v>262</v>
      </c>
      <c r="G121" s="115" t="s">
        <v>263</v>
      </c>
      <c r="H121" s="116" t="e">
        <f>VLOOKUP('II. GM'!$P$24,'II. GM'!$A$8:$P$14,13,FALSE)</f>
        <v>#N/A</v>
      </c>
      <c r="I121" s="116" t="e">
        <f>VLOOKUP('II. GM'!$P$24,'II. GM'!$A$8:$P$14,4,FALSE)</f>
        <v>#N/A</v>
      </c>
      <c r="J121" s="116">
        <v>2</v>
      </c>
      <c r="K121" s="147">
        <f>WEEKNUM('II. GM'!$A$24,1) - WEEKNUM(E121,1) + 1</f>
        <v>10</v>
      </c>
      <c r="L121" s="117">
        <f>WEEKDAY('II. GM'!$A$24,2)</f>
        <v>6</v>
      </c>
      <c r="M121" s="117" t="str">
        <f>LEFT('II. GM'!$P$18,5)</f>
        <v>17:00</v>
      </c>
      <c r="N121" s="117" t="str">
        <f>RIGHT('II. GM'!$P$18,5)</f>
        <v>18:15</v>
      </c>
      <c r="O121" s="116" t="e">
        <f>VLOOKUP('II. GM'!$P$24,'II. GM'!$A$8:$P$14,15,FALSE) &amp; "{" &amp; VLOOKUP('II. GM'!$P$24,'II. GM'!$A$8:$P$14,13,FALSE) &amp; "}"</f>
        <v>#N/A</v>
      </c>
      <c r="P121" s="116" t="str">
        <f>"KTK-" &amp; 'II. GM'!$Q$24</f>
        <v>KTK-</v>
      </c>
      <c r="Q121" s="114"/>
      <c r="R121" s="114" t="s">
        <v>265</v>
      </c>
      <c r="S121" s="114" t="s">
        <v>264</v>
      </c>
      <c r="T121" s="118" t="s">
        <v>264</v>
      </c>
    </row>
    <row r="122" spans="1:20" hidden="1">
      <c r="A122" s="98" t="s">
        <v>266</v>
      </c>
      <c r="B122" s="99" t="s">
        <v>267</v>
      </c>
      <c r="C122" s="100" t="s">
        <v>259</v>
      </c>
      <c r="D122" s="101" t="s">
        <v>260</v>
      </c>
      <c r="E122" s="103" t="s">
        <v>261</v>
      </c>
      <c r="F122" s="103" t="s">
        <v>262</v>
      </c>
      <c r="G122" s="103" t="s">
        <v>263</v>
      </c>
      <c r="H122" s="104" t="str">
        <f>VLOOKUP('II. GM'!$B$25,'II. GM'!$A$8:$P$14,13,FALSE)</f>
        <v>KTK-vmstatLB</v>
      </c>
      <c r="I122" s="104" t="str">
        <f>VLOOKUP('II. GM'!$B$25,'II. GM'!$A$8:$P$14,4,FALSE)</f>
        <v>Valószínűségszámítás és statisztika</v>
      </c>
      <c r="J122" s="104">
        <v>2</v>
      </c>
      <c r="K122" s="145">
        <f>WEEKNUM('II. GM'!$A$25,1) - WEEKNUM(E122,1) +1</f>
        <v>11</v>
      </c>
      <c r="L122" s="105">
        <f>WEEKDAY('II. GM'!$A$25,2)</f>
        <v>6</v>
      </c>
      <c r="M122" s="105" t="str">
        <f>LEFT('II. GM'!$B$18,5)</f>
        <v>09:30</v>
      </c>
      <c r="N122" s="105" t="str">
        <f>RIGHT('II. GM'!$B$18,5)</f>
        <v>10:45</v>
      </c>
      <c r="O122" s="106" t="str">
        <f>VLOOKUP('II. GM'!$B$25,'II. GM'!$A$8:$P$14,15,FALSE) &amp; "{" &amp; VLOOKUP('II. GM'!$B$25,'II. GM'!$A$8:$P$14,13,FALSE) &amp; "}"</f>
        <v>LB17GMK10{KTK-vmstatLB}</v>
      </c>
      <c r="P122" s="104" t="str">
        <f>"KTK-" &amp; 'II. GM'!$C$25</f>
        <v>KTK-B314;KTK-B436</v>
      </c>
      <c r="Q122" s="100"/>
      <c r="R122" s="100" t="s">
        <v>265</v>
      </c>
      <c r="S122" s="100" t="s">
        <v>264</v>
      </c>
      <c r="T122" s="107" t="s">
        <v>264</v>
      </c>
    </row>
    <row r="123" spans="1:20" hidden="1">
      <c r="A123" s="108" t="s">
        <v>266</v>
      </c>
      <c r="B123" s="109" t="s">
        <v>267</v>
      </c>
      <c r="C123" s="101" t="s">
        <v>259</v>
      </c>
      <c r="D123" s="101" t="s">
        <v>260</v>
      </c>
      <c r="E123" s="102" t="s">
        <v>261</v>
      </c>
      <c r="F123" s="102" t="s">
        <v>262</v>
      </c>
      <c r="G123" s="102" t="s">
        <v>263</v>
      </c>
      <c r="H123" s="106" t="str">
        <f>VLOOKUP('II. GM'!$D$25,'II. GM'!$A$8:$P$14,13,FALSE)</f>
        <v>KTK-vmstatLB</v>
      </c>
      <c r="I123" s="106" t="str">
        <f>VLOOKUP('II. GM'!$D$25,'II. GM'!$A$8:$P$14,4,FALSE)</f>
        <v>Valószínűségszámítás és statisztika</v>
      </c>
      <c r="J123" s="106">
        <v>2</v>
      </c>
      <c r="K123" s="146">
        <f>WEEKNUM('II. GM'!$A$25,1) - WEEKNUM(E123,1) +1</f>
        <v>11</v>
      </c>
      <c r="L123" s="110">
        <f>WEEKDAY('II. GM'!$A$25,2)</f>
        <v>6</v>
      </c>
      <c r="M123" s="110" t="str">
        <f>LEFT('II. GM'!$D$18,5)</f>
        <v>11:00</v>
      </c>
      <c r="N123" s="110" t="str">
        <f>RIGHT('II. GM'!$D$18,5)</f>
        <v>12:15</v>
      </c>
      <c r="O123" s="106" t="str">
        <f>VLOOKUP('II. GM'!$D$25,'II. GM'!$A$8:$P$14,15,FALSE) &amp; "{" &amp; VLOOKUP('II. GM'!$D$25,'II. GM'!$A$8:$P$14,13,FALSE) &amp; "}"</f>
        <v>LB17GMK10{KTK-vmstatLB}</v>
      </c>
      <c r="P123" s="106" t="str">
        <f>"KTK-" &amp; 'II. GM'!$E$25</f>
        <v>KTK-B314;KTK-B436</v>
      </c>
      <c r="Q123" s="101"/>
      <c r="R123" s="101" t="s">
        <v>265</v>
      </c>
      <c r="S123" s="101" t="s">
        <v>264</v>
      </c>
      <c r="T123" s="111" t="s">
        <v>264</v>
      </c>
    </row>
    <row r="124" spans="1:20" hidden="1">
      <c r="A124" s="108" t="s">
        <v>266</v>
      </c>
      <c r="B124" s="109" t="s">
        <v>267</v>
      </c>
      <c r="C124" s="101" t="s">
        <v>259</v>
      </c>
      <c r="D124" s="101" t="s">
        <v>260</v>
      </c>
      <c r="E124" s="102" t="s">
        <v>261</v>
      </c>
      <c r="F124" s="102" t="s">
        <v>262</v>
      </c>
      <c r="G124" s="102" t="s">
        <v>263</v>
      </c>
      <c r="H124" s="106" t="str">
        <f>VLOOKUP('II. GM'!$F$25,'II. GM'!$A$8:$P$14,13,FALSE)</f>
        <v>KTK-vezszeLB</v>
      </c>
      <c r="I124" s="106" t="str">
        <f>VLOOKUP('II. GM'!$F$25,'II. GM'!$A$8:$P$14,4,FALSE)</f>
        <v>Vezetés - szervezés</v>
      </c>
      <c r="J124" s="106">
        <v>2</v>
      </c>
      <c r="K124" s="146">
        <f>WEEKNUM('II. GM'!$A$25,1) - WEEKNUM(E124,1) +1</f>
        <v>11</v>
      </c>
      <c r="L124" s="110">
        <f>WEEKDAY('II. GM'!$A$25,2)</f>
        <v>6</v>
      </c>
      <c r="M124" s="110" t="str">
        <f>LEFT('II. GM'!$F$18,5)</f>
        <v>12:30</v>
      </c>
      <c r="N124" s="110" t="str">
        <f>RIGHT('II. GM'!$F$18,5)</f>
        <v>13:45</v>
      </c>
      <c r="O124" s="106" t="str">
        <f>VLOOKUP('II. GM'!$F$25,'II. GM'!$A$8:$P$14,15,FALSE) &amp; "{" &amp; VLOOKUP('II. GM'!$F$25,'II. GM'!$A$8:$P$14,13,FALSE) &amp; "}"</f>
        <v>LB17GMK11{KTK-vezszeLB}</v>
      </c>
      <c r="P124" s="106" t="str">
        <f>"KTK-" &amp; 'II. GM'!$G$25</f>
        <v>KTK-B314</v>
      </c>
      <c r="Q124" s="101"/>
      <c r="R124" s="101" t="s">
        <v>265</v>
      </c>
      <c r="S124" s="101" t="s">
        <v>264</v>
      </c>
      <c r="T124" s="111" t="s">
        <v>264</v>
      </c>
    </row>
    <row r="125" spans="1:20" hidden="1">
      <c r="A125" s="108" t="s">
        <v>266</v>
      </c>
      <c r="B125" s="109" t="s">
        <v>267</v>
      </c>
      <c r="C125" s="101" t="s">
        <v>259</v>
      </c>
      <c r="D125" s="101" t="s">
        <v>260</v>
      </c>
      <c r="E125" s="102" t="s">
        <v>261</v>
      </c>
      <c r="F125" s="102" t="s">
        <v>262</v>
      </c>
      <c r="G125" s="102" t="s">
        <v>263</v>
      </c>
      <c r="H125" s="106" t="str">
        <f>VLOOKUP('II. GM'!$H$25,'II. GM'!$A$8:$P$14,13,FALSE)</f>
        <v>KTK-vezszeLB</v>
      </c>
      <c r="I125" s="106" t="str">
        <f>VLOOKUP('II. GM'!$H$25,'II. GM'!$A$8:$P$14,4,FALSE)</f>
        <v>Vezetés - szervezés</v>
      </c>
      <c r="J125" s="106">
        <v>2</v>
      </c>
      <c r="K125" s="146">
        <f>WEEKNUM('II. GM'!$A$25,1) - WEEKNUM(E125,1) +1</f>
        <v>11</v>
      </c>
      <c r="L125" s="110">
        <f>WEEKDAY('II. GM'!$A$25,2)</f>
        <v>6</v>
      </c>
      <c r="M125" s="110" t="str">
        <f>LEFT('II. GM'!$H$18,5)</f>
        <v>14:00</v>
      </c>
      <c r="N125" s="110" t="str">
        <f>RIGHT('II. GM'!$H$18,5)</f>
        <v>15:15</v>
      </c>
      <c r="O125" s="106" t="str">
        <f>VLOOKUP('II. GM'!$H$25,'II. GM'!$A$8:$P$14,15,FALSE) &amp; "{" &amp; VLOOKUP('II. GM'!$H$25,'II. GM'!$A$8:$P$14,13,FALSE) &amp; "}"</f>
        <v>LB17GMK11{KTK-vezszeLB}</v>
      </c>
      <c r="P125" s="106" t="str">
        <f>"KTK-" &amp; 'II. GM'!$I$25</f>
        <v>KTK-B314</v>
      </c>
      <c r="Q125" s="101"/>
      <c r="R125" s="101" t="s">
        <v>265</v>
      </c>
      <c r="S125" s="101" t="s">
        <v>264</v>
      </c>
      <c r="T125" s="111" t="s">
        <v>264</v>
      </c>
    </row>
    <row r="126" spans="1:20" hidden="1">
      <c r="A126" s="108" t="s">
        <v>266</v>
      </c>
      <c r="B126" s="109" t="s">
        <v>267</v>
      </c>
      <c r="C126" s="101" t="s">
        <v>259</v>
      </c>
      <c r="D126" s="101" t="s">
        <v>260</v>
      </c>
      <c r="E126" s="102" t="s">
        <v>261</v>
      </c>
      <c r="F126" s="102" t="s">
        <v>262</v>
      </c>
      <c r="G126" s="102" t="s">
        <v>263</v>
      </c>
      <c r="H126" s="106" t="str">
        <f>VLOOKUP('II. GM'!$J$25,'II. GM'!$A$8:$P$14,13,FALSE)</f>
        <v>KTK-neszreLB</v>
      </c>
      <c r="I126" s="106" t="str">
        <f>VLOOKUP('II. GM'!$J$25,'II. GM'!$A$8:$P$14,4,FALSE)</f>
        <v>Nemzetközi számviteli rendszerek</v>
      </c>
      <c r="J126" s="106">
        <v>2</v>
      </c>
      <c r="K126" s="146">
        <f>WEEKNUM('II. GM'!$A$25,1) - WEEKNUM(E126,1) +1</f>
        <v>11</v>
      </c>
      <c r="L126" s="110">
        <f>WEEKDAY('II. GM'!$A$25,2)</f>
        <v>6</v>
      </c>
      <c r="M126" s="110" t="str">
        <f>LEFT('II. GM'!$J$18,5)</f>
        <v>15:30</v>
      </c>
      <c r="N126" s="110" t="str">
        <f>RIGHT('II. GM'!$J$18,5)</f>
        <v>16:45</v>
      </c>
      <c r="O126" s="106" t="str">
        <f>VLOOKUP('II. GM'!$J$25,'II. GM'!$A$8:$P$14,15,FALSE) &amp; "{" &amp; VLOOKUP('II. GM'!$J$25,'II. GM'!$A$8:$P$14,13,FALSE) &amp; "}"</f>
        <v>LB17GMC03{KTK-neszreLB}</v>
      </c>
      <c r="P126" s="106" t="str">
        <f>"KTK-" &amp; 'II. GM'!$K$25</f>
        <v>KTK-B314</v>
      </c>
      <c r="Q126" s="101"/>
      <c r="R126" s="101" t="s">
        <v>265</v>
      </c>
      <c r="S126" s="101" t="s">
        <v>264</v>
      </c>
      <c r="T126" s="111" t="s">
        <v>264</v>
      </c>
    </row>
    <row r="127" spans="1:20" hidden="1">
      <c r="A127" s="108" t="s">
        <v>266</v>
      </c>
      <c r="B127" s="109" t="s">
        <v>267</v>
      </c>
      <c r="C127" s="101" t="s">
        <v>259</v>
      </c>
      <c r="D127" s="101" t="s">
        <v>260</v>
      </c>
      <c r="E127" s="102" t="s">
        <v>261</v>
      </c>
      <c r="F127" s="102" t="s">
        <v>262</v>
      </c>
      <c r="G127" s="102" t="s">
        <v>263</v>
      </c>
      <c r="H127" s="106" t="e">
        <f>VLOOKUP('II. GM'!$L$25,'II. GM'!$A$8:$P$14,13,FALSE)</f>
        <v>#N/A</v>
      </c>
      <c r="I127" s="106" t="e">
        <f>VLOOKUP('II. GM'!$L$25,'II. GM'!$A$8:$P$14,4,FALSE)</f>
        <v>#N/A</v>
      </c>
      <c r="J127" s="106">
        <v>2</v>
      </c>
      <c r="K127" s="146">
        <f>WEEKNUM('II. GM'!$A$25,1) - WEEKNUM(E127,1) +1</f>
        <v>11</v>
      </c>
      <c r="L127" s="110">
        <f>WEEKDAY('II. GM'!$A$25,2)</f>
        <v>6</v>
      </c>
      <c r="M127" s="110" t="str">
        <f>LEFT('II. GM'!$L$18,5)</f>
        <v>17:00</v>
      </c>
      <c r="N127" s="110" t="str">
        <f>RIGHT('II. GM'!$L$18,5)</f>
        <v>18:15</v>
      </c>
      <c r="O127" s="106" t="e">
        <f>VLOOKUP('II. GM'!$L$25,'II. GM'!$A$8:$P$14,15,FALSE) &amp; "{" &amp; VLOOKUP('II. GM'!$L$25,'II. GM'!$A$8:$P$14,13,FALSE) &amp; "}"</f>
        <v>#N/A</v>
      </c>
      <c r="P127" s="106" t="str">
        <f>"KTK-" &amp; 'II. GM'!$M$25</f>
        <v>KTK-</v>
      </c>
      <c r="Q127" s="101"/>
      <c r="R127" s="101" t="s">
        <v>265</v>
      </c>
      <c r="S127" s="101" t="s">
        <v>264</v>
      </c>
      <c r="T127" s="111" t="s">
        <v>264</v>
      </c>
    </row>
    <row r="128" spans="1:20" hidden="1">
      <c r="A128" s="108" t="s">
        <v>266</v>
      </c>
      <c r="B128" s="109" t="s">
        <v>267</v>
      </c>
      <c r="C128" s="101" t="s">
        <v>259</v>
      </c>
      <c r="D128" s="101" t="s">
        <v>260</v>
      </c>
      <c r="E128" s="102" t="s">
        <v>261</v>
      </c>
      <c r="F128" s="102" t="s">
        <v>262</v>
      </c>
      <c r="G128" s="102" t="s">
        <v>263</v>
      </c>
      <c r="H128" s="106" t="e">
        <f>VLOOKUP('II. GM'!$N$25,'II. GM'!$A$8:$P$14,13,FALSE)</f>
        <v>#N/A</v>
      </c>
      <c r="I128" s="106" t="e">
        <f>VLOOKUP('II. GM'!$N$25,'II. GM'!$A$8:$P$14,4,FALSE)</f>
        <v>#N/A</v>
      </c>
      <c r="J128" s="106">
        <v>2</v>
      </c>
      <c r="K128" s="146">
        <f>WEEKNUM('II. GM'!$A$25,1) - WEEKNUM(E128,1) +1</f>
        <v>11</v>
      </c>
      <c r="L128" s="110">
        <f>WEEKDAY('II. GM'!$A$25,2)</f>
        <v>6</v>
      </c>
      <c r="M128" s="110" t="str">
        <f>LEFT('II. GM'!$N$18,5)</f>
        <v/>
      </c>
      <c r="N128" s="110" t="str">
        <f>RIGHT('II. GM'!$N$18,5)</f>
        <v/>
      </c>
      <c r="O128" s="106" t="e">
        <f>VLOOKUP('II. GM'!$N$25,'II. GM'!$A$8:$P$14,15,FALSE) &amp; "{" &amp; VLOOKUP('II. GM'!$N$25,'II. GM'!$A$8:$P$14,13,FALSE) &amp; "}"</f>
        <v>#N/A</v>
      </c>
      <c r="P128" s="106" t="str">
        <f>"KTK-" &amp; 'II. GM'!$O$25</f>
        <v>KTK-</v>
      </c>
      <c r="Q128" s="101"/>
      <c r="R128" s="101" t="s">
        <v>265</v>
      </c>
      <c r="S128" s="101" t="s">
        <v>264</v>
      </c>
      <c r="T128" s="111" t="s">
        <v>264</v>
      </c>
    </row>
    <row r="129" spans="1:20" ht="15.75" hidden="1" thickBot="1">
      <c r="A129" s="112" t="s">
        <v>266</v>
      </c>
      <c r="B129" s="113" t="s">
        <v>267</v>
      </c>
      <c r="C129" s="114" t="s">
        <v>259</v>
      </c>
      <c r="D129" s="114" t="s">
        <v>260</v>
      </c>
      <c r="E129" s="115" t="s">
        <v>261</v>
      </c>
      <c r="F129" s="115" t="s">
        <v>262</v>
      </c>
      <c r="G129" s="115" t="s">
        <v>263</v>
      </c>
      <c r="H129" s="116" t="e">
        <f>VLOOKUP('II. GM'!$P$25,'II. GM'!$A$8:$P$14,13,FALSE)</f>
        <v>#N/A</v>
      </c>
      <c r="I129" s="116" t="e">
        <f>VLOOKUP('II. GM'!$P$25,'II. GM'!$A$8:$P$14,4,FALSE)</f>
        <v>#N/A</v>
      </c>
      <c r="J129" s="116">
        <v>2</v>
      </c>
      <c r="K129" s="147">
        <f>WEEKNUM('II. GM'!$A$25,1) - WEEKNUM(E129,1) +1</f>
        <v>11</v>
      </c>
      <c r="L129" s="117">
        <f>WEEKDAY('II. GM'!$A$25,2)</f>
        <v>6</v>
      </c>
      <c r="M129" s="117" t="str">
        <f>LEFT('II. GM'!$P$18,5)</f>
        <v>17:00</v>
      </c>
      <c r="N129" s="117" t="str">
        <f>RIGHT('II. GM'!$P$18,5)</f>
        <v>18:15</v>
      </c>
      <c r="O129" s="116" t="e">
        <f>VLOOKUP('II. GM'!$P$25,'II. GM'!$A$8:$P$14,15,FALSE) &amp; "{" &amp; VLOOKUP('II. GM'!$P$25,'II. GM'!$A$8:$P$14,13,FALSE) &amp; "}"</f>
        <v>#N/A</v>
      </c>
      <c r="P129" s="116" t="str">
        <f>"KTK-" &amp; 'II. GM'!$Q$25</f>
        <v>KTK-</v>
      </c>
      <c r="Q129" s="114"/>
      <c r="R129" s="114" t="s">
        <v>265</v>
      </c>
      <c r="S129" s="114" t="s">
        <v>264</v>
      </c>
      <c r="T129" s="118" t="s">
        <v>264</v>
      </c>
    </row>
    <row r="130" spans="1:20" hidden="1">
      <c r="A130" s="98" t="s">
        <v>266</v>
      </c>
      <c r="B130" s="99" t="s">
        <v>267</v>
      </c>
      <c r="C130" s="100" t="s">
        <v>259</v>
      </c>
      <c r="D130" s="101" t="s">
        <v>260</v>
      </c>
      <c r="E130" s="103" t="s">
        <v>261</v>
      </c>
      <c r="F130" s="103" t="s">
        <v>262</v>
      </c>
      <c r="G130" s="103" t="s">
        <v>263</v>
      </c>
      <c r="H130" s="104" t="str">
        <f>VLOOKUP('II. GM'!$B$26,'II. GM'!$A$8:$P$14,13,FALSE)</f>
        <v>KTK-valpenLB</v>
      </c>
      <c r="I130" s="104" t="str">
        <f>VLOOKUP('II. GM'!$B$26,'II. GM'!$A$8:$P$14,4,FALSE)</f>
        <v>Vállalati pénzügy</v>
      </c>
      <c r="J130" s="104">
        <v>2</v>
      </c>
      <c r="K130" s="145">
        <f>WEEKNUM('II. GM'!$A$26,1) - WEEKNUM(E130,1) +1</f>
        <v>12</v>
      </c>
      <c r="L130" s="105">
        <f>WEEKDAY('II. GM'!$A$26,2)</f>
        <v>6</v>
      </c>
      <c r="M130" s="105" t="str">
        <f>LEFT('II. GM'!$B$18,5)</f>
        <v>09:30</v>
      </c>
      <c r="N130" s="105" t="str">
        <f>RIGHT('II. GM'!$B$18,5)</f>
        <v>10:45</v>
      </c>
      <c r="O130" s="106" t="str">
        <f>VLOOKUP('II. GM'!$B$26,'II. GM'!$A$8:$P$14,15,FALSE) &amp; "{" &amp; VLOOKUP('II. GM'!$B$26,'II. GM'!$A$8:$P$14,13,FALSE) &amp; "}"</f>
        <v>LB17GMK09{KTK-valpenLB}</v>
      </c>
      <c r="P130" s="104" t="str">
        <f>"KTK-" &amp; 'II. GM'!$C$26</f>
        <v>KTK-B314</v>
      </c>
      <c r="Q130" s="100"/>
      <c r="R130" s="100" t="s">
        <v>265</v>
      </c>
      <c r="S130" s="100" t="s">
        <v>264</v>
      </c>
      <c r="T130" s="107" t="s">
        <v>264</v>
      </c>
    </row>
    <row r="131" spans="1:20" hidden="1">
      <c r="A131" s="108" t="s">
        <v>266</v>
      </c>
      <c r="B131" s="109" t="s">
        <v>267</v>
      </c>
      <c r="C131" s="101" t="s">
        <v>259</v>
      </c>
      <c r="D131" s="101" t="s">
        <v>260</v>
      </c>
      <c r="E131" s="102" t="s">
        <v>261</v>
      </c>
      <c r="F131" s="102" t="s">
        <v>262</v>
      </c>
      <c r="G131" s="102" t="s">
        <v>263</v>
      </c>
      <c r="H131" s="106" t="str">
        <f>VLOOKUP('II. GM'!$D$26,'II. GM'!$A$8:$P$14,13,FALSE)</f>
        <v>KTK-valpenLB</v>
      </c>
      <c r="I131" s="106" t="str">
        <f>VLOOKUP('II. GM'!$D$26,'II. GM'!$A$8:$P$14,4,FALSE)</f>
        <v>Vállalati pénzügy</v>
      </c>
      <c r="J131" s="106">
        <v>2</v>
      </c>
      <c r="K131" s="146">
        <f>WEEKNUM('II. GM'!$A$26,1) - WEEKNUM(E131,1) +1</f>
        <v>12</v>
      </c>
      <c r="L131" s="110">
        <f>WEEKDAY('II. GM'!$A$26,2)</f>
        <v>6</v>
      </c>
      <c r="M131" s="110" t="str">
        <f>LEFT('II. GM'!$D$18,5)</f>
        <v>11:00</v>
      </c>
      <c r="N131" s="110" t="str">
        <f>RIGHT('II. GM'!$D$18,5)</f>
        <v>12:15</v>
      </c>
      <c r="O131" s="106" t="str">
        <f>VLOOKUP('II. GM'!$D$26,'II. GM'!$A$8:$P$14,15,FALSE) &amp; "{" &amp; VLOOKUP('II. GM'!$D$26,'II. GM'!$A$8:$P$14,13,FALSE) &amp; "}"</f>
        <v>LB17GMK09{KTK-valpenLB}</v>
      </c>
      <c r="P131" s="106" t="str">
        <f>"KTK-" &amp; 'II. GM'!$E$26</f>
        <v>KTK-B314</v>
      </c>
      <c r="Q131" s="101"/>
      <c r="R131" s="101" t="s">
        <v>265</v>
      </c>
      <c r="S131" s="101" t="s">
        <v>264</v>
      </c>
      <c r="T131" s="111" t="s">
        <v>264</v>
      </c>
    </row>
    <row r="132" spans="1:20" hidden="1">
      <c r="A132" s="108" t="s">
        <v>266</v>
      </c>
      <c r="B132" s="109" t="s">
        <v>267</v>
      </c>
      <c r="C132" s="101" t="s">
        <v>259</v>
      </c>
      <c r="D132" s="101" t="s">
        <v>260</v>
      </c>
      <c r="E132" s="102" t="s">
        <v>261</v>
      </c>
      <c r="F132" s="102" t="s">
        <v>262</v>
      </c>
      <c r="G132" s="102" t="s">
        <v>263</v>
      </c>
      <c r="H132" s="106" t="str">
        <f>VLOOKUP('II. GM'!$F$26,'II. GM'!$A$8:$P$14,13,FALSE)</f>
        <v>KTK-emberoLB</v>
      </c>
      <c r="I132" s="106" t="str">
        <f>VLOOKUP('II. GM'!$F$26,'II. GM'!$A$8:$P$14,4,FALSE)</f>
        <v>Emberi erőforrás menedzsment</v>
      </c>
      <c r="J132" s="106">
        <v>2</v>
      </c>
      <c r="K132" s="146">
        <f>WEEKNUM('II. GM'!$A$26,1) - WEEKNUM(E132,1) +1</f>
        <v>12</v>
      </c>
      <c r="L132" s="110">
        <f>WEEKDAY('II. GM'!$A$26,2)</f>
        <v>6</v>
      </c>
      <c r="M132" s="110" t="str">
        <f>LEFT('II. GM'!$F$18,5)</f>
        <v>12:30</v>
      </c>
      <c r="N132" s="110" t="str">
        <f>RIGHT('II. GM'!$F$18,5)</f>
        <v>13:45</v>
      </c>
      <c r="O132" s="106" t="str">
        <f>VLOOKUP('II. GM'!$F$26,'II. GM'!$A$8:$P$14,15,FALSE) &amp; "{" &amp; VLOOKUP('II. GM'!$F$26,'II. GM'!$A$8:$P$14,13,FALSE) &amp; "}"</f>
        <v>LB17GMB02{KTK-emberoLB}</v>
      </c>
      <c r="P132" s="106" t="str">
        <f>"KTK-" &amp; 'II. GM'!$G$26</f>
        <v>KTK-B016</v>
      </c>
      <c r="Q132" s="101"/>
      <c r="R132" s="101" t="s">
        <v>265</v>
      </c>
      <c r="S132" s="101" t="s">
        <v>264</v>
      </c>
      <c r="T132" s="111" t="s">
        <v>264</v>
      </c>
    </row>
    <row r="133" spans="1:20" hidden="1">
      <c r="A133" s="108" t="s">
        <v>266</v>
      </c>
      <c r="B133" s="109" t="s">
        <v>267</v>
      </c>
      <c r="C133" s="101" t="s">
        <v>259</v>
      </c>
      <c r="D133" s="101" t="s">
        <v>260</v>
      </c>
      <c r="E133" s="102" t="s">
        <v>261</v>
      </c>
      <c r="F133" s="102" t="s">
        <v>262</v>
      </c>
      <c r="G133" s="102" t="s">
        <v>263</v>
      </c>
      <c r="H133" s="106" t="str">
        <f>VLOOKUP('II. GM'!$H$26,'II. GM'!$A$8:$P$14,13,FALSE)</f>
        <v>KTK-emberoLB</v>
      </c>
      <c r="I133" s="106" t="str">
        <f>VLOOKUP('II. GM'!$H$26,'II. GM'!$A$8:$P$14,4,FALSE)</f>
        <v>Emberi erőforrás menedzsment</v>
      </c>
      <c r="J133" s="106">
        <v>2</v>
      </c>
      <c r="K133" s="146">
        <f>WEEKNUM('II. GM'!$A$26,1) - WEEKNUM(E133,1) +1</f>
        <v>12</v>
      </c>
      <c r="L133" s="110">
        <f>WEEKDAY('II. GM'!$A$26,2)</f>
        <v>6</v>
      </c>
      <c r="M133" s="110" t="str">
        <f>LEFT('II. GM'!$H$18,5)</f>
        <v>14:00</v>
      </c>
      <c r="N133" s="110" t="str">
        <f>RIGHT('II. GM'!$H$18,5)</f>
        <v>15:15</v>
      </c>
      <c r="O133" s="106" t="str">
        <f>VLOOKUP('II. GM'!$H$26,'II. GM'!$A$8:$P$14,15,FALSE) &amp; "{" &amp; VLOOKUP('II. GM'!$H$26,'II. GM'!$A$8:$P$14,13,FALSE) &amp; "}"</f>
        <v>LB17GMB02{KTK-emberoLB}</v>
      </c>
      <c r="P133" s="106" t="str">
        <f>"KTK-" &amp; 'II. GM'!$I$26</f>
        <v>KTK-B016</v>
      </c>
      <c r="Q133" s="101"/>
      <c r="R133" s="101" t="s">
        <v>265</v>
      </c>
      <c r="S133" s="101" t="s">
        <v>264</v>
      </c>
      <c r="T133" s="111" t="s">
        <v>264</v>
      </c>
    </row>
    <row r="134" spans="1:20" hidden="1">
      <c r="A134" s="108" t="s">
        <v>266</v>
      </c>
      <c r="B134" s="109" t="s">
        <v>267</v>
      </c>
      <c r="C134" s="101" t="s">
        <v>259</v>
      </c>
      <c r="D134" s="101" t="s">
        <v>260</v>
      </c>
      <c r="E134" s="102" t="s">
        <v>261</v>
      </c>
      <c r="F134" s="102" t="s">
        <v>262</v>
      </c>
      <c r="G134" s="102" t="s">
        <v>263</v>
      </c>
      <c r="H134" s="106" t="str">
        <f>VLOOKUP('II. GM'!$J$26,'II. GM'!$A$8:$P$14,13,FALSE)</f>
        <v>KTK-kornygLB</v>
      </c>
      <c r="I134" s="106" t="str">
        <f>VLOOKUP('II. GM'!$J$26,'II. GM'!$A$8:$P$14,4,FALSE)</f>
        <v>Környezetgazdaságtan</v>
      </c>
      <c r="J134" s="106">
        <v>2</v>
      </c>
      <c r="K134" s="146">
        <f>WEEKNUM('II. GM'!$A$26,1) - WEEKNUM(E134,1) +1</f>
        <v>12</v>
      </c>
      <c r="L134" s="110">
        <f>WEEKDAY('II. GM'!$A$26,2)</f>
        <v>6</v>
      </c>
      <c r="M134" s="110" t="str">
        <f>LEFT('II. GM'!$J$18,5)</f>
        <v>15:30</v>
      </c>
      <c r="N134" s="110" t="str">
        <f>RIGHT('II. GM'!$J$18,5)</f>
        <v>16:45</v>
      </c>
      <c r="O134" s="106" t="str">
        <f>VLOOKUP('II. GM'!$J$26,'II. GM'!$A$8:$P$14,15,FALSE) &amp; "{" &amp; VLOOKUP('II. GM'!$J$26,'II. GM'!$A$8:$P$14,13,FALSE) &amp; "}"</f>
        <v>LB17GMA03{KTK-kornygLB}</v>
      </c>
      <c r="P134" s="106" t="str">
        <f>"KTK-" &amp; 'II. GM'!$K$26</f>
        <v>KTK-B314</v>
      </c>
      <c r="Q134" s="101"/>
      <c r="R134" s="101" t="s">
        <v>265</v>
      </c>
      <c r="S134" s="101" t="s">
        <v>264</v>
      </c>
      <c r="T134" s="111" t="s">
        <v>264</v>
      </c>
    </row>
    <row r="135" spans="1:20" hidden="1">
      <c r="A135" s="108" t="s">
        <v>266</v>
      </c>
      <c r="B135" s="109" t="s">
        <v>267</v>
      </c>
      <c r="C135" s="101" t="s">
        <v>259</v>
      </c>
      <c r="D135" s="101" t="s">
        <v>260</v>
      </c>
      <c r="E135" s="102" t="s">
        <v>261</v>
      </c>
      <c r="F135" s="102" t="s">
        <v>262</v>
      </c>
      <c r="G135" s="102" t="s">
        <v>263</v>
      </c>
      <c r="H135" s="106" t="e">
        <f>VLOOKUP('II. GM'!$L$26,'II. GM'!$A$8:$P$14,13,FALSE)</f>
        <v>#N/A</v>
      </c>
      <c r="I135" s="106" t="e">
        <f>VLOOKUP('II. GM'!$L$26,'II. GM'!$A$8:$P$14,4,FALSE)</f>
        <v>#N/A</v>
      </c>
      <c r="J135" s="106">
        <v>2</v>
      </c>
      <c r="K135" s="146">
        <f>WEEKNUM('II. GM'!$A$26,1) - WEEKNUM(E135,1) +1</f>
        <v>12</v>
      </c>
      <c r="L135" s="110">
        <f>WEEKDAY('II. GM'!$A$26,2)</f>
        <v>6</v>
      </c>
      <c r="M135" s="110" t="str">
        <f>LEFT('II. GM'!$L$18,5)</f>
        <v>17:00</v>
      </c>
      <c r="N135" s="110" t="str">
        <f>RIGHT('II. GM'!$L$18,5)</f>
        <v>18:15</v>
      </c>
      <c r="O135" s="106" t="e">
        <f>VLOOKUP('II. GM'!$L$26,'II. GM'!$A$8:$P$14,15,FALSE) &amp; "{" &amp; VLOOKUP('II. GM'!$L$26,'II. GM'!$A$8:$P$14,13,FALSE) &amp; "}"</f>
        <v>#N/A</v>
      </c>
      <c r="P135" s="106" t="str">
        <f>"KTK-" &amp; 'II. GM'!$M$26</f>
        <v>KTK-</v>
      </c>
      <c r="Q135" s="101"/>
      <c r="R135" s="101" t="s">
        <v>265</v>
      </c>
      <c r="S135" s="101" t="s">
        <v>264</v>
      </c>
      <c r="T135" s="111" t="s">
        <v>264</v>
      </c>
    </row>
    <row r="136" spans="1:20" hidden="1">
      <c r="A136" s="108" t="s">
        <v>266</v>
      </c>
      <c r="B136" s="109" t="s">
        <v>267</v>
      </c>
      <c r="C136" s="101" t="s">
        <v>259</v>
      </c>
      <c r="D136" s="101" t="s">
        <v>260</v>
      </c>
      <c r="E136" s="102" t="s">
        <v>261</v>
      </c>
      <c r="F136" s="102" t="s">
        <v>262</v>
      </c>
      <c r="G136" s="102" t="s">
        <v>263</v>
      </c>
      <c r="H136" s="106" t="e">
        <f>VLOOKUP('II. GM'!$N$26,'II. GM'!$A$8:$P$14,13,FALSE)</f>
        <v>#N/A</v>
      </c>
      <c r="I136" s="106" t="e">
        <f>VLOOKUP('II. GM'!$N$26,'II. GM'!$A$8:$P$14,4,FALSE)</f>
        <v>#N/A</v>
      </c>
      <c r="J136" s="106">
        <v>2</v>
      </c>
      <c r="K136" s="146">
        <f>WEEKNUM('II. GM'!$A$26,1) - WEEKNUM(E136,1) +1</f>
        <v>12</v>
      </c>
      <c r="L136" s="110">
        <f>WEEKDAY('II. GM'!$A$26,2)</f>
        <v>6</v>
      </c>
      <c r="M136" s="110" t="str">
        <f>LEFT('II. GM'!$N$18,5)</f>
        <v/>
      </c>
      <c r="N136" s="110" t="str">
        <f>RIGHT('II. GM'!$N$18,5)</f>
        <v/>
      </c>
      <c r="O136" s="106" t="e">
        <f>VLOOKUP('II. GM'!$N$26,'II. GM'!$A$8:$P$14,15,FALSE) &amp; "{" &amp; VLOOKUP('II. GM'!$N$26,'II. GM'!$A$8:$P$14,13,FALSE) &amp; "}"</f>
        <v>#N/A</v>
      </c>
      <c r="P136" s="106" t="str">
        <f>"KTK-" &amp; 'II. GM'!$O$26</f>
        <v>KTK-</v>
      </c>
      <c r="Q136" s="101"/>
      <c r="R136" s="101" t="s">
        <v>265</v>
      </c>
      <c r="S136" s="101" t="s">
        <v>264</v>
      </c>
      <c r="T136" s="111" t="s">
        <v>264</v>
      </c>
    </row>
    <row r="137" spans="1:20" ht="15.75" hidden="1" thickBot="1">
      <c r="A137" s="112" t="s">
        <v>266</v>
      </c>
      <c r="B137" s="113" t="s">
        <v>267</v>
      </c>
      <c r="C137" s="114" t="s">
        <v>259</v>
      </c>
      <c r="D137" s="114" t="s">
        <v>260</v>
      </c>
      <c r="E137" s="115" t="s">
        <v>261</v>
      </c>
      <c r="F137" s="115" t="s">
        <v>262</v>
      </c>
      <c r="G137" s="115" t="s">
        <v>263</v>
      </c>
      <c r="H137" s="116" t="e">
        <f>VLOOKUP('II. GM'!$P$26,'II. GM'!$A$8:$P$14,13,FALSE)</f>
        <v>#N/A</v>
      </c>
      <c r="I137" s="116" t="e">
        <f>VLOOKUP('II. GM'!$P$26,'II. GM'!$A$8:$P$14,4,FALSE)</f>
        <v>#N/A</v>
      </c>
      <c r="J137" s="116">
        <v>2</v>
      </c>
      <c r="K137" s="147">
        <f>WEEKNUM('II. GM'!$A$26,1) - WEEKNUM(E137,1) +1</f>
        <v>12</v>
      </c>
      <c r="L137" s="117">
        <f>WEEKDAY('II. GM'!$A$24,2)</f>
        <v>6</v>
      </c>
      <c r="M137" s="117" t="str">
        <f>LEFT('II. GM'!$P$18,5)</f>
        <v>17:00</v>
      </c>
      <c r="N137" s="117" t="str">
        <f>RIGHT('II. GM'!$P$18,5)</f>
        <v>18:15</v>
      </c>
      <c r="O137" s="116" t="e">
        <f>VLOOKUP('II. GM'!$P$26,'II. GM'!$A$8:$P$14,15,FALSE) &amp; "{" &amp; VLOOKUP('II. GM'!$P$26,'II. GM'!$A$8:$P$14,13,FALSE) &amp; "}"</f>
        <v>#N/A</v>
      </c>
      <c r="P137" s="116" t="str">
        <f>"KTK-" &amp; 'II. GM'!$Q$26</f>
        <v>KTK-</v>
      </c>
      <c r="Q137" s="114"/>
      <c r="R137" s="114" t="s">
        <v>265</v>
      </c>
      <c r="S137" s="114" t="s">
        <v>264</v>
      </c>
      <c r="T137" s="118" t="s">
        <v>264</v>
      </c>
    </row>
    <row r="138" spans="1:20" hidden="1">
      <c r="A138" s="98" t="s">
        <v>266</v>
      </c>
      <c r="B138" s="99" t="s">
        <v>267</v>
      </c>
      <c r="C138" s="100" t="s">
        <v>259</v>
      </c>
      <c r="D138" s="101" t="s">
        <v>260</v>
      </c>
      <c r="E138" s="103" t="s">
        <v>261</v>
      </c>
      <c r="F138" s="103" t="s">
        <v>262</v>
      </c>
      <c r="G138" s="103" t="s">
        <v>263</v>
      </c>
      <c r="H138" s="104" t="str">
        <f>VLOOKUP('II. GM'!$B$27,'II. GM'!$A$8:$P$14,13,FALSE)</f>
        <v>KTK-vmstatLB</v>
      </c>
      <c r="I138" s="104" t="str">
        <f>VLOOKUP('II. GM'!$B$27,'II. GM'!$A$8:$P$14,4,FALSE)</f>
        <v>Valószínűségszámítás és statisztika</v>
      </c>
      <c r="J138" s="104">
        <v>2</v>
      </c>
      <c r="K138" s="145">
        <f>WEEKNUM('II. GM'!$A$27,1) - WEEKNUM(E138,1) +1</f>
        <v>14</v>
      </c>
      <c r="L138" s="105">
        <f>WEEKDAY('II. GM'!$A$27,2)</f>
        <v>6</v>
      </c>
      <c r="M138" s="105" t="str">
        <f>LEFT('II. GM'!$B$18,5)</f>
        <v>09:30</v>
      </c>
      <c r="N138" s="105" t="str">
        <f>RIGHT('II. GM'!$B$18,5)</f>
        <v>10:45</v>
      </c>
      <c r="O138" s="106" t="str">
        <f>VLOOKUP('II. GM'!$B$27,'II. GM'!$A$8:$P$14,15,FALSE) &amp; "{" &amp; VLOOKUP('II. GM'!$B$27,'II. GM'!$A$8:$P$14,13,FALSE) &amp; "}"</f>
        <v>LB17GMK10{KTK-vmstatLB}</v>
      </c>
      <c r="P138" s="104" t="str">
        <f>"KTK-" &amp; 'II. GM'!$C$27</f>
        <v>KTK-B314;KTK-B436</v>
      </c>
      <c r="Q138" s="100"/>
      <c r="R138" s="100" t="s">
        <v>265</v>
      </c>
      <c r="S138" s="100" t="s">
        <v>264</v>
      </c>
      <c r="T138" s="107" t="s">
        <v>264</v>
      </c>
    </row>
    <row r="139" spans="1:20" hidden="1">
      <c r="A139" s="108" t="s">
        <v>266</v>
      </c>
      <c r="B139" s="109" t="s">
        <v>267</v>
      </c>
      <c r="C139" s="101" t="s">
        <v>259</v>
      </c>
      <c r="D139" s="101" t="s">
        <v>260</v>
      </c>
      <c r="E139" s="102" t="s">
        <v>261</v>
      </c>
      <c r="F139" s="102" t="s">
        <v>262</v>
      </c>
      <c r="G139" s="102" t="s">
        <v>263</v>
      </c>
      <c r="H139" s="106" t="str">
        <f>VLOOKUP('II. GM'!$D$27,'II. GM'!$A$8:$P$14,13,FALSE)</f>
        <v>KTK-vezszeLB</v>
      </c>
      <c r="I139" s="106" t="str">
        <f>VLOOKUP('II. GM'!$D$27,'II. GM'!$A$8:$P$14,4,FALSE)</f>
        <v>Vezetés - szervezés</v>
      </c>
      <c r="J139" s="106">
        <v>2</v>
      </c>
      <c r="K139" s="146">
        <f>WEEKNUM('II. GM'!$A$27,1) - WEEKNUM(E139,1) +1</f>
        <v>14</v>
      </c>
      <c r="L139" s="110">
        <f>WEEKDAY('II. GM'!$A$27,2)</f>
        <v>6</v>
      </c>
      <c r="M139" s="110" t="str">
        <f>LEFT('II. GM'!$D$18,5)</f>
        <v>11:00</v>
      </c>
      <c r="N139" s="110" t="str">
        <f>RIGHT('II. GM'!$D$18,5)</f>
        <v>12:15</v>
      </c>
      <c r="O139" s="106" t="str">
        <f>VLOOKUP('II. GM'!$D$27,'II. GM'!$A$8:$P$14,15,FALSE) &amp; "{" &amp; VLOOKUP('II. GM'!$D$27,'II. GM'!$A$8:$P$14,13,FALSE) &amp; "}"</f>
        <v>LB17GMK11{KTK-vezszeLB}</v>
      </c>
      <c r="P139" s="106" t="str">
        <f>"KTK-" &amp; 'II. GM'!$E$27</f>
        <v>KTK-B314</v>
      </c>
      <c r="Q139" s="101"/>
      <c r="R139" s="101" t="s">
        <v>265</v>
      </c>
      <c r="S139" s="101" t="s">
        <v>264</v>
      </c>
      <c r="T139" s="111" t="s">
        <v>264</v>
      </c>
    </row>
    <row r="140" spans="1:20" hidden="1">
      <c r="A140" s="108" t="s">
        <v>266</v>
      </c>
      <c r="B140" s="109" t="s">
        <v>267</v>
      </c>
      <c r="C140" s="101" t="s">
        <v>259</v>
      </c>
      <c r="D140" s="101" t="s">
        <v>260</v>
      </c>
      <c r="E140" s="102" t="s">
        <v>261</v>
      </c>
      <c r="F140" s="102" t="s">
        <v>262</v>
      </c>
      <c r="G140" s="102" t="s">
        <v>263</v>
      </c>
      <c r="H140" s="106" t="str">
        <f>VLOOKUP('II. GM'!$F$27,'II. GM'!$A$8:$P$14,13,FALSE)</f>
        <v>KTK-valpenLB</v>
      </c>
      <c r="I140" s="106" t="str">
        <f>VLOOKUP('II. GM'!$F$27,'II. GM'!$A$8:$P$14,4,FALSE)</f>
        <v>Vállalati pénzügy</v>
      </c>
      <c r="J140" s="106">
        <v>2</v>
      </c>
      <c r="K140" s="146">
        <f>WEEKNUM('II. GM'!$A$27,1) - WEEKNUM(E140,1) +1</f>
        <v>14</v>
      </c>
      <c r="L140" s="110">
        <f>WEEKDAY('II. GM'!$A$27,2)</f>
        <v>6</v>
      </c>
      <c r="M140" s="110" t="str">
        <f>LEFT('II. GM'!$F$18,5)</f>
        <v>12:30</v>
      </c>
      <c r="N140" s="110" t="str">
        <f>RIGHT('II. GM'!$F$18,5)</f>
        <v>13:45</v>
      </c>
      <c r="O140" s="106" t="str">
        <f>VLOOKUP('II. GM'!$F$27,'II. GM'!$A$8:$P$14,15,FALSE) &amp; "{" &amp; VLOOKUP('II. GM'!$F$27,'II. GM'!$A$8:$P$14,13,FALSE) &amp; "}"</f>
        <v>LB17GMK09{KTK-valpenLB}</v>
      </c>
      <c r="P140" s="106" t="str">
        <f>"KTK-" &amp; 'II. GM'!$G$27</f>
        <v>KTK-B314</v>
      </c>
      <c r="Q140" s="101"/>
      <c r="R140" s="101" t="s">
        <v>265</v>
      </c>
      <c r="S140" s="101" t="s">
        <v>264</v>
      </c>
      <c r="T140" s="111" t="s">
        <v>264</v>
      </c>
    </row>
    <row r="141" spans="1:20" hidden="1">
      <c r="A141" s="108" t="s">
        <v>266</v>
      </c>
      <c r="B141" s="109" t="s">
        <v>267</v>
      </c>
      <c r="C141" s="101" t="s">
        <v>259</v>
      </c>
      <c r="D141" s="101" t="s">
        <v>260</v>
      </c>
      <c r="E141" s="102" t="s">
        <v>261</v>
      </c>
      <c r="F141" s="102" t="s">
        <v>262</v>
      </c>
      <c r="G141" s="102" t="s">
        <v>263</v>
      </c>
      <c r="H141" s="106" t="str">
        <f>VLOOKUP('II. GM'!$H$27,'II. GM'!$A$8:$P$14,13,FALSE)</f>
        <v>KTK-emberoLB</v>
      </c>
      <c r="I141" s="106" t="str">
        <f>VLOOKUP('II. GM'!$H$27,'II. GM'!$A$8:$P$14,4,FALSE)</f>
        <v>Emberi erőforrás menedzsment</v>
      </c>
      <c r="J141" s="106">
        <v>2</v>
      </c>
      <c r="K141" s="146">
        <f>WEEKNUM('II. GM'!$A$27,1) - WEEKNUM(E141,1) +1</f>
        <v>14</v>
      </c>
      <c r="L141" s="110">
        <f>WEEKDAY('II. GM'!$A$27,2)</f>
        <v>6</v>
      </c>
      <c r="M141" s="110" t="str">
        <f>LEFT('II. GM'!$H$18,5)</f>
        <v>14:00</v>
      </c>
      <c r="N141" s="110" t="str">
        <f>RIGHT('II. GM'!$H$18,5)</f>
        <v>15:15</v>
      </c>
      <c r="O141" s="106" t="str">
        <f>VLOOKUP('II. GM'!$H$27,'II. GM'!$A$8:$P$14,15,FALSE) &amp; "{" &amp; VLOOKUP('II. GM'!$H$27,'II. GM'!$A$8:$P$14,13,FALSE) &amp; "}"</f>
        <v>LB17GMB02{KTK-emberoLB}</v>
      </c>
      <c r="P141" s="106" t="str">
        <f>"KTK-" &amp; 'II. GM'!$I$27</f>
        <v>KTK-B016</v>
      </c>
      <c r="Q141" s="101"/>
      <c r="R141" s="101" t="s">
        <v>265</v>
      </c>
      <c r="S141" s="101" t="s">
        <v>264</v>
      </c>
      <c r="T141" s="111" t="s">
        <v>264</v>
      </c>
    </row>
    <row r="142" spans="1:20" hidden="1">
      <c r="A142" s="108" t="s">
        <v>266</v>
      </c>
      <c r="B142" s="109" t="s">
        <v>267</v>
      </c>
      <c r="C142" s="101" t="s">
        <v>259</v>
      </c>
      <c r="D142" s="101" t="s">
        <v>260</v>
      </c>
      <c r="E142" s="102" t="s">
        <v>261</v>
      </c>
      <c r="F142" s="102" t="s">
        <v>262</v>
      </c>
      <c r="G142" s="102" t="s">
        <v>263</v>
      </c>
      <c r="H142" s="106" t="str">
        <f>VLOOKUP('II. GM'!$J$27,'II. GM'!$A$8:$P$14,13,FALSE)</f>
        <v>KTK-neszreLB</v>
      </c>
      <c r="I142" s="106" t="str">
        <f>VLOOKUP('II. GM'!$J$27,'II. GM'!$A$8:$P$14,4,FALSE)</f>
        <v>Nemzetközi számviteli rendszerek</v>
      </c>
      <c r="J142" s="106">
        <v>2</v>
      </c>
      <c r="K142" s="146">
        <f>WEEKNUM('II. GM'!$A$27,1) - WEEKNUM(E142,1) +1</f>
        <v>14</v>
      </c>
      <c r="L142" s="110">
        <f>WEEKDAY('II. GM'!$A$27,2)</f>
        <v>6</v>
      </c>
      <c r="M142" s="110" t="str">
        <f>LEFT('II. GM'!$J$18,5)</f>
        <v>15:30</v>
      </c>
      <c r="N142" s="110" t="str">
        <f>RIGHT('II. GM'!$J$18,5)</f>
        <v>16:45</v>
      </c>
      <c r="O142" s="106" t="str">
        <f>VLOOKUP('II. GM'!$J$27,'II. GM'!$A$8:$P$14,15,FALSE) &amp; "{" &amp; VLOOKUP('II. GM'!$J$27,'II. GM'!$A$8:$P$14,13,FALSE) &amp; "}"</f>
        <v>LB17GMC03{KTK-neszreLB}</v>
      </c>
      <c r="P142" s="106" t="str">
        <f>"KTK-" &amp; 'II. GM'!$K$27</f>
        <v>KTK-B314</v>
      </c>
      <c r="Q142" s="101"/>
      <c r="R142" s="101" t="s">
        <v>265</v>
      </c>
      <c r="S142" s="101" t="s">
        <v>264</v>
      </c>
      <c r="T142" s="111" t="s">
        <v>264</v>
      </c>
    </row>
    <row r="143" spans="1:20" hidden="1">
      <c r="A143" s="108" t="s">
        <v>266</v>
      </c>
      <c r="B143" s="109" t="s">
        <v>267</v>
      </c>
      <c r="C143" s="101" t="s">
        <v>259</v>
      </c>
      <c r="D143" s="101" t="s">
        <v>260</v>
      </c>
      <c r="E143" s="102" t="s">
        <v>261</v>
      </c>
      <c r="F143" s="102" t="s">
        <v>262</v>
      </c>
      <c r="G143" s="102" t="s">
        <v>263</v>
      </c>
      <c r="H143" s="106" t="e">
        <f>VLOOKUP('II. GM'!$L$27,'II. GM'!$A$8:$P$14,13,FALSE)</f>
        <v>#N/A</v>
      </c>
      <c r="I143" s="106" t="e">
        <f>VLOOKUP('II. GM'!$L$27,'II. GM'!$A$8:$P$14,4,FALSE)</f>
        <v>#N/A</v>
      </c>
      <c r="J143" s="106">
        <v>2</v>
      </c>
      <c r="K143" s="146">
        <f>WEEKNUM('II. GM'!$A$27,1) - WEEKNUM(E143,1) +1</f>
        <v>14</v>
      </c>
      <c r="L143" s="110">
        <f>WEEKDAY('II. GM'!$A$27,2)</f>
        <v>6</v>
      </c>
      <c r="M143" s="110" t="str">
        <f>LEFT('II. GM'!$L$18,5)</f>
        <v>17:00</v>
      </c>
      <c r="N143" s="110" t="str">
        <f>RIGHT('II. GM'!$L$18,5)</f>
        <v>18:15</v>
      </c>
      <c r="O143" s="106" t="e">
        <f>VLOOKUP('II. GM'!$L$27,'II. GM'!$A$8:$P$14,15,FALSE) &amp; "{" &amp; VLOOKUP('II. GM'!$L$27,'II. GM'!$A$8:$P$14,13,FALSE) &amp; "}"</f>
        <v>#N/A</v>
      </c>
      <c r="P143" s="106" t="str">
        <f>"KTK-" &amp; 'II. GM'!$M$27</f>
        <v>KTK-</v>
      </c>
      <c r="Q143" s="101"/>
      <c r="R143" s="101" t="s">
        <v>265</v>
      </c>
      <c r="S143" s="101" t="s">
        <v>264</v>
      </c>
      <c r="T143" s="111" t="s">
        <v>264</v>
      </c>
    </row>
    <row r="144" spans="1:20" hidden="1">
      <c r="A144" s="108" t="s">
        <v>266</v>
      </c>
      <c r="B144" s="109" t="s">
        <v>267</v>
      </c>
      <c r="C144" s="101" t="s">
        <v>259</v>
      </c>
      <c r="D144" s="101" t="s">
        <v>260</v>
      </c>
      <c r="E144" s="102" t="s">
        <v>261</v>
      </c>
      <c r="F144" s="102" t="s">
        <v>262</v>
      </c>
      <c r="G144" s="102" t="s">
        <v>263</v>
      </c>
      <c r="H144" s="106" t="e">
        <f>VLOOKUP('II. GM'!$N$27,'II. GM'!$A$8:$P$14,13,FALSE)</f>
        <v>#N/A</v>
      </c>
      <c r="I144" s="106" t="e">
        <f>VLOOKUP('II. GM'!$N$27,'II. GM'!$A$8:$P$14,4,FALSE)</f>
        <v>#N/A</v>
      </c>
      <c r="J144" s="106">
        <v>2</v>
      </c>
      <c r="K144" s="146">
        <f>WEEKNUM('II. GM'!$A$27,1) - WEEKNUM(E144,1) +1</f>
        <v>14</v>
      </c>
      <c r="L144" s="110">
        <f>WEEKDAY('II. GM'!$A$27,2)</f>
        <v>6</v>
      </c>
      <c r="M144" s="110" t="str">
        <f>LEFT('II. GM'!$N$18,5)</f>
        <v/>
      </c>
      <c r="N144" s="110" t="str">
        <f>RIGHT('II. GM'!$N$18,5)</f>
        <v/>
      </c>
      <c r="O144" s="106" t="e">
        <f>VLOOKUP('II. GM'!$N$27,'II. GM'!$A$8:$P$14,15,FALSE) &amp; "{" &amp; VLOOKUP('II. GM'!$N$27,'II. GM'!$A$8:$P$14,13,FALSE) &amp; "}"</f>
        <v>#N/A</v>
      </c>
      <c r="P144" s="106" t="str">
        <f>"KTK-" &amp; 'II. GM'!$O$27</f>
        <v>KTK-</v>
      </c>
      <c r="Q144" s="101"/>
      <c r="R144" s="101" t="s">
        <v>265</v>
      </c>
      <c r="S144" s="101" t="s">
        <v>264</v>
      </c>
      <c r="T144" s="111" t="s">
        <v>264</v>
      </c>
    </row>
    <row r="145" spans="1:20" ht="15.75" hidden="1" thickBot="1">
      <c r="A145" s="112" t="s">
        <v>266</v>
      </c>
      <c r="B145" s="113" t="s">
        <v>267</v>
      </c>
      <c r="C145" s="114" t="s">
        <v>259</v>
      </c>
      <c r="D145" s="114" t="s">
        <v>260</v>
      </c>
      <c r="E145" s="115" t="s">
        <v>261</v>
      </c>
      <c r="F145" s="115" t="s">
        <v>262</v>
      </c>
      <c r="G145" s="115" t="s">
        <v>263</v>
      </c>
      <c r="H145" s="116" t="e">
        <f>VLOOKUP('II. GM'!$P$27,'II. GM'!$A$8:$P$14,13,FALSE)</f>
        <v>#N/A</v>
      </c>
      <c r="I145" s="116" t="e">
        <f>VLOOKUP('II. GM'!$P$27,'II. GM'!$A$8:$P$14,4,FALSE)</f>
        <v>#N/A</v>
      </c>
      <c r="J145" s="116">
        <v>2</v>
      </c>
      <c r="K145" s="147">
        <f>WEEKNUM('II. GM'!$A$27,1) - WEEKNUM(E145,1) +1</f>
        <v>14</v>
      </c>
      <c r="L145" s="117">
        <f>WEEKDAY('II. GM'!$A$27,2)</f>
        <v>6</v>
      </c>
      <c r="M145" s="117" t="str">
        <f>LEFT('II. GM'!$P$18,5)</f>
        <v>17:00</v>
      </c>
      <c r="N145" s="117" t="str">
        <f>RIGHT('II. GM'!$P$18,5)</f>
        <v>18:15</v>
      </c>
      <c r="O145" s="116" t="e">
        <f>VLOOKUP('II. GM'!$P$27,'II. GM'!$A$8:$P$14,15,FALSE) &amp; "{" &amp; VLOOKUP('II. GM'!$P$27,'II. GM'!$A$8:$P$14,13,FALSE) &amp; "}"</f>
        <v>#N/A</v>
      </c>
      <c r="P145" s="116" t="str">
        <f>"KTK-" &amp; 'II. GM'!$Q$27</f>
        <v>KTK-</v>
      </c>
      <c r="Q145" s="114"/>
      <c r="R145" s="114" t="s">
        <v>265</v>
      </c>
      <c r="S145" s="114" t="s">
        <v>264</v>
      </c>
      <c r="T145" s="118" t="s">
        <v>264</v>
      </c>
    </row>
    <row r="146" spans="1:20" hidden="1">
      <c r="A146" s="77" t="s">
        <v>268</v>
      </c>
      <c r="B146" s="78" t="s">
        <v>269</v>
      </c>
      <c r="C146" s="79" t="s">
        <v>259</v>
      </c>
      <c r="D146" s="80" t="s">
        <v>260</v>
      </c>
      <c r="E146" s="81" t="s">
        <v>261</v>
      </c>
      <c r="F146" s="81" t="s">
        <v>262</v>
      </c>
      <c r="G146" s="82" t="s">
        <v>263</v>
      </c>
      <c r="H146" s="83" t="str">
        <f>VLOOKUP('II. PSZ'!$B$19,'II. PSZ'!$A$8:$P$14,13,FALSE)</f>
        <v>KTK-vmstatLB</v>
      </c>
      <c r="I146" s="83" t="str">
        <f>VLOOKUP('II. PSZ'!$B$19,'II. PSZ'!$A$8:$P$14,4,FALSE)</f>
        <v>Valószínűségszámítás és statisztika</v>
      </c>
      <c r="J146" s="83">
        <v>2</v>
      </c>
      <c r="K146" s="148">
        <f>WEEKNUM('II. PSZ'!$A$19,1) - WEEKNUM(E146,1) +1</f>
        <v>1</v>
      </c>
      <c r="L146" s="84">
        <f>WEEKDAY('II. PSZ'!$A$19,2)</f>
        <v>6</v>
      </c>
      <c r="M146" s="84" t="str">
        <f>LEFT('II. PSZ'!$B$18,5)</f>
        <v>09:30</v>
      </c>
      <c r="N146" s="84" t="str">
        <f>RIGHT('II. PSZ'!$B$18,5)</f>
        <v>10:45</v>
      </c>
      <c r="O146" s="85" t="str">
        <f>VLOOKUP('II. PSZ'!$B$19,'II. PSZ'!$A$8:$P$14,15,FALSE) &amp; "{" &amp; VLOOKUP('II. PSZ'!$B$19,'II. PSZ'!$A$8:$P$14,13,FALSE) &amp; "}"</f>
        <v>LB17GMK10{KTK-vmstatLB}</v>
      </c>
      <c r="P146" s="83" t="str">
        <f>"KTK-" &amp; 'II. PSZ'!$C$19</f>
        <v>KTK-B314</v>
      </c>
      <c r="Q146" s="79"/>
      <c r="R146" s="79" t="s">
        <v>265</v>
      </c>
      <c r="S146" s="79" t="s">
        <v>264</v>
      </c>
      <c r="T146" s="86" t="s">
        <v>264</v>
      </c>
    </row>
    <row r="147" spans="1:20" hidden="1">
      <c r="A147" s="87" t="s">
        <v>268</v>
      </c>
      <c r="B147" s="88" t="s">
        <v>269</v>
      </c>
      <c r="C147" s="80" t="s">
        <v>259</v>
      </c>
      <c r="D147" s="80" t="s">
        <v>260</v>
      </c>
      <c r="E147" s="81" t="s">
        <v>261</v>
      </c>
      <c r="F147" s="81" t="s">
        <v>262</v>
      </c>
      <c r="G147" s="81" t="s">
        <v>263</v>
      </c>
      <c r="H147" s="85" t="str">
        <f>VLOOKUP('II. PSZ'!$D$19,'II. PSZ'!$A$8:$P$14,13,FALSE)</f>
        <v>KTK-vmstatLB</v>
      </c>
      <c r="I147" s="85" t="str">
        <f>VLOOKUP('II. PSZ'!$D$19,'II. PSZ'!$A$8:$P$14,4,FALSE)</f>
        <v>Valószínűségszámítás és statisztika</v>
      </c>
      <c r="J147" s="85">
        <v>2</v>
      </c>
      <c r="K147" s="149">
        <f>WEEKNUM('II. PSZ'!$A$19,1) - WEEKNUM(E147,1) +1</f>
        <v>1</v>
      </c>
      <c r="L147" s="89">
        <f>WEEKDAY('II. PSZ'!$A$19,2)</f>
        <v>6</v>
      </c>
      <c r="M147" s="89" t="str">
        <f>LEFT('II. PSZ'!$D$18,5)</f>
        <v>11:00</v>
      </c>
      <c r="N147" s="89" t="str">
        <f>RIGHT('II. PSZ'!$D$18,5)</f>
        <v>12:15</v>
      </c>
      <c r="O147" s="85" t="str">
        <f>VLOOKUP('II. PSZ'!$D$19,'II. PSZ'!$A$8:$P$14,15,FALSE) &amp; "{" &amp; VLOOKUP('II. PSZ'!$D$19,'II. PSZ'!$A$8:$P$14,13,FALSE) &amp; "}"</f>
        <v>LB17GMK10{KTK-vmstatLB}</v>
      </c>
      <c r="P147" s="85" t="str">
        <f>"KTK-" &amp; 'II. PSZ'!$E$19</f>
        <v>KTK-B314</v>
      </c>
      <c r="Q147" s="80"/>
      <c r="R147" s="80" t="s">
        <v>265</v>
      </c>
      <c r="S147" s="80" t="s">
        <v>264</v>
      </c>
      <c r="T147" s="90" t="s">
        <v>264</v>
      </c>
    </row>
    <row r="148" spans="1:20" hidden="1">
      <c r="A148" s="87" t="s">
        <v>268</v>
      </c>
      <c r="B148" s="88" t="s">
        <v>269</v>
      </c>
      <c r="C148" s="80" t="s">
        <v>259</v>
      </c>
      <c r="D148" s="80" t="s">
        <v>260</v>
      </c>
      <c r="E148" s="81" t="s">
        <v>261</v>
      </c>
      <c r="F148" s="81" t="s">
        <v>262</v>
      </c>
      <c r="G148" s="81" t="s">
        <v>263</v>
      </c>
      <c r="H148" s="85" t="str">
        <f>VLOOKUP('II. PSZ'!$F$19,'II. PSZ'!$A$8:$P$14,13,FALSE)</f>
        <v>KTK-vezszeLB</v>
      </c>
      <c r="I148" s="85" t="str">
        <f>VLOOKUP('II. PSZ'!$F$19,'II. PSZ'!$A$8:$P$14,4,FALSE)</f>
        <v>Vezetés - szervezés</v>
      </c>
      <c r="J148" s="85">
        <v>2</v>
      </c>
      <c r="K148" s="149">
        <f>WEEKNUM('II. PSZ'!$A$19,1) - WEEKNUM(E148,1) +1</f>
        <v>1</v>
      </c>
      <c r="L148" s="89">
        <f>WEEKDAY('II. PSZ'!$A$19,2)</f>
        <v>6</v>
      </c>
      <c r="M148" s="89" t="str">
        <f>LEFT('II. PSZ'!$F$18,5)</f>
        <v>12:30</v>
      </c>
      <c r="N148" s="89" t="str">
        <f>RIGHT('II. PSZ'!$F$18,5)</f>
        <v>13:45</v>
      </c>
      <c r="O148" s="85" t="str">
        <f>VLOOKUP('II. PSZ'!$F$19,'II. PSZ'!$A$8:$P$14,15,FALSE) &amp; "{" &amp; VLOOKUP('II. PSZ'!$F$19,'II. PSZ'!$A$8:$P$14,13,FALSE) &amp; "}"</f>
        <v>LB17GMK11{KTK-vezszeLB}</v>
      </c>
      <c r="P148" s="85" t="str">
        <f>"KTK-" &amp; 'II. PSZ'!$G$19</f>
        <v>KTK-B314</v>
      </c>
      <c r="Q148" s="80"/>
      <c r="R148" s="80" t="s">
        <v>265</v>
      </c>
      <c r="S148" s="80" t="s">
        <v>264</v>
      </c>
      <c r="T148" s="90" t="s">
        <v>264</v>
      </c>
    </row>
    <row r="149" spans="1:20" hidden="1">
      <c r="A149" s="87" t="s">
        <v>268</v>
      </c>
      <c r="B149" s="88" t="s">
        <v>269</v>
      </c>
      <c r="C149" s="80" t="s">
        <v>259</v>
      </c>
      <c r="D149" s="80" t="s">
        <v>260</v>
      </c>
      <c r="E149" s="81" t="s">
        <v>261</v>
      </c>
      <c r="F149" s="81" t="s">
        <v>262</v>
      </c>
      <c r="G149" s="81" t="s">
        <v>263</v>
      </c>
      <c r="H149" s="85" t="str">
        <f>VLOOKUP('II. PSZ'!$H$19,'II. PSZ'!$A$8:$P$14,13,FALSE)</f>
        <v>KTK-vezszeLB</v>
      </c>
      <c r="I149" s="85" t="str">
        <f>VLOOKUP('II. PSZ'!$H$19,'II. PSZ'!$A$8:$P$14,4,FALSE)</f>
        <v>Vezetés - szervezés</v>
      </c>
      <c r="J149" s="85">
        <v>2</v>
      </c>
      <c r="K149" s="149">
        <f>WEEKNUM('II. PSZ'!$A$19,1) - WEEKNUM(E149,1) +1</f>
        <v>1</v>
      </c>
      <c r="L149" s="89">
        <f>WEEKDAY('II. PSZ'!$A$19,2)</f>
        <v>6</v>
      </c>
      <c r="M149" s="89" t="str">
        <f>LEFT('II. PSZ'!$H$18,5)</f>
        <v>14:00</v>
      </c>
      <c r="N149" s="89" t="str">
        <f>RIGHT('II. PSZ'!$H$18,5)</f>
        <v>15:15</v>
      </c>
      <c r="O149" s="85" t="str">
        <f>VLOOKUP('II. PSZ'!$H$19,'II. PSZ'!$A$8:$P$14,15,FALSE) &amp; "{" &amp; VLOOKUP('II. PSZ'!$H$19,'II. PSZ'!$A$8:$P$14,13,FALSE) &amp; "}"</f>
        <v>LB17GMK11{KTK-vezszeLB}</v>
      </c>
      <c r="P149" s="85" t="str">
        <f>"KTK-" &amp; 'II. PSZ'!$I$19</f>
        <v>KTK-B314</v>
      </c>
      <c r="Q149" s="80"/>
      <c r="R149" s="80" t="s">
        <v>265</v>
      </c>
      <c r="S149" s="80" t="s">
        <v>264</v>
      </c>
      <c r="T149" s="90" t="s">
        <v>264</v>
      </c>
    </row>
    <row r="150" spans="1:20" hidden="1">
      <c r="A150" s="87" t="s">
        <v>268</v>
      </c>
      <c r="B150" s="88" t="s">
        <v>269</v>
      </c>
      <c r="C150" s="80" t="s">
        <v>259</v>
      </c>
      <c r="D150" s="80" t="s">
        <v>260</v>
      </c>
      <c r="E150" s="81" t="s">
        <v>261</v>
      </c>
      <c r="F150" s="81" t="s">
        <v>262</v>
      </c>
      <c r="G150" s="81" t="s">
        <v>263</v>
      </c>
      <c r="H150" s="85" t="str">
        <f>VLOOKUP('II. PSZ'!$J$19,'II. PSZ'!$A$8:$P$14,13,FALSE)</f>
        <v>KTK-neszreLB</v>
      </c>
      <c r="I150" s="85" t="str">
        <f>VLOOKUP('II. PSZ'!$J$19,'II. PSZ'!$A$8:$P$14,4,FALSE)</f>
        <v>Nemzetközi számviteli rendszerek</v>
      </c>
      <c r="J150" s="85">
        <v>2</v>
      </c>
      <c r="K150" s="149">
        <f>WEEKNUM('II. PSZ'!$A$19,1) - WEEKNUM(E150,1) +1</f>
        <v>1</v>
      </c>
      <c r="L150" s="89">
        <f>WEEKDAY('II. PSZ'!$A$19,2)</f>
        <v>6</v>
      </c>
      <c r="M150" s="89" t="str">
        <f>LEFT('II. PSZ'!$J$18,5)</f>
        <v>15:30</v>
      </c>
      <c r="N150" s="89" t="str">
        <f>RIGHT('II. PSZ'!$J$18,5)</f>
        <v>16:45</v>
      </c>
      <c r="O150" s="85" t="str">
        <f>VLOOKUP('II. PSZ'!$J$19,'II. PSZ'!$A$8:$P$14,15,FALSE) &amp; "{" &amp; VLOOKUP('II. PSZ'!$J$19,'II. PSZ'!$A$8:$P$14,13,FALSE) &amp; "}"</f>
        <v>LB17GMC03{KTK-neszreLB}</v>
      </c>
      <c r="P150" s="85" t="str">
        <f>"KTK-" &amp; 'II. PSZ'!$K$19</f>
        <v>KTK-B314</v>
      </c>
      <c r="Q150" s="80"/>
      <c r="R150" s="80" t="s">
        <v>265</v>
      </c>
      <c r="S150" s="80" t="s">
        <v>264</v>
      </c>
      <c r="T150" s="90" t="s">
        <v>264</v>
      </c>
    </row>
    <row r="151" spans="1:20" hidden="1">
      <c r="A151" s="87" t="s">
        <v>268</v>
      </c>
      <c r="B151" s="88" t="s">
        <v>269</v>
      </c>
      <c r="C151" s="80" t="s">
        <v>259</v>
      </c>
      <c r="D151" s="80" t="s">
        <v>260</v>
      </c>
      <c r="E151" s="81" t="s">
        <v>261</v>
      </c>
      <c r="F151" s="81" t="s">
        <v>262</v>
      </c>
      <c r="G151" s="81" t="s">
        <v>263</v>
      </c>
      <c r="H151" s="85" t="e">
        <f>VLOOKUP('II. PSZ'!$L$19,'II. PSZ'!$A$8:$P$14,13,FALSE)</f>
        <v>#N/A</v>
      </c>
      <c r="I151" s="85" t="e">
        <f>VLOOKUP('II. PSZ'!$L$19,'II. PSZ'!$A$8:$P$14,4,FALSE)</f>
        <v>#N/A</v>
      </c>
      <c r="J151" s="85">
        <v>2</v>
      </c>
      <c r="K151" s="149">
        <f>WEEKNUM('II. PSZ'!$A$19,1) - WEEKNUM(E151,1) +1</f>
        <v>1</v>
      </c>
      <c r="L151" s="89">
        <f>WEEKDAY('II. PSZ'!$A$19,2)</f>
        <v>6</v>
      </c>
      <c r="M151" s="89" t="str">
        <f>LEFT('II. PSZ'!$L$18,5)</f>
        <v>17:00</v>
      </c>
      <c r="N151" s="89" t="str">
        <f>RIGHT('II. PSZ'!$L$18,5)</f>
        <v>18:15</v>
      </c>
      <c r="O151" s="85" t="e">
        <f>VLOOKUP('II. PSZ'!$L$19,'II. PSZ'!$A$8:$P$14,15,FALSE) &amp; "{" &amp; VLOOKUP('II. PSZ'!$L$19,'II. PSZ'!$A$8:$P$14,13,FALSE) &amp; "}"</f>
        <v>#N/A</v>
      </c>
      <c r="P151" s="85" t="str">
        <f>"KTK-" &amp; 'II. PSZ'!$M$19</f>
        <v>KTK-</v>
      </c>
      <c r="Q151" s="80"/>
      <c r="R151" s="80" t="s">
        <v>265</v>
      </c>
      <c r="S151" s="80" t="s">
        <v>264</v>
      </c>
      <c r="T151" s="90" t="s">
        <v>264</v>
      </c>
    </row>
    <row r="152" spans="1:20" hidden="1">
      <c r="A152" s="87" t="s">
        <v>268</v>
      </c>
      <c r="B152" s="88" t="s">
        <v>269</v>
      </c>
      <c r="C152" s="80" t="s">
        <v>259</v>
      </c>
      <c r="D152" s="80" t="s">
        <v>260</v>
      </c>
      <c r="E152" s="81" t="s">
        <v>261</v>
      </c>
      <c r="F152" s="81" t="s">
        <v>262</v>
      </c>
      <c r="G152" s="81" t="s">
        <v>263</v>
      </c>
      <c r="H152" s="85" t="e">
        <f>VLOOKUP('II. PSZ'!$N$19,'II. PSZ'!$A$8:$P$14,13,FALSE)</f>
        <v>#N/A</v>
      </c>
      <c r="I152" s="85" t="e">
        <f>VLOOKUP('II. PSZ'!$N$19,'II. PSZ'!$A$8:$P$14,4,FALSE)</f>
        <v>#N/A</v>
      </c>
      <c r="J152" s="85">
        <v>2</v>
      </c>
      <c r="K152" s="149">
        <f>WEEKNUM('II. PSZ'!$A$19,1) - WEEKNUM(E152,1) +1</f>
        <v>1</v>
      </c>
      <c r="L152" s="89">
        <f>WEEKDAY('II. PSZ'!$A$19,2)</f>
        <v>6</v>
      </c>
      <c r="M152" s="89" t="str">
        <f>LEFT('II. PSZ'!$N$18,5)</f>
        <v/>
      </c>
      <c r="N152" s="89" t="str">
        <f>RIGHT('II. PSZ'!$N$18,5)</f>
        <v/>
      </c>
      <c r="O152" s="85" t="e">
        <f>VLOOKUP('II. PSZ'!$N$19,'II. PSZ'!$A$8:$P$14,15,FALSE) &amp; "{" &amp; VLOOKUP('II. PSZ'!$N$19,'II. PSZ'!$A$8:$P$14,13,FALSE) &amp; "}"</f>
        <v>#N/A</v>
      </c>
      <c r="P152" s="85" t="str">
        <f>"KTK-" &amp; 'II. PSZ'!$O$19</f>
        <v>KTK-</v>
      </c>
      <c r="Q152" s="80"/>
      <c r="R152" s="80" t="s">
        <v>265</v>
      </c>
      <c r="S152" s="80" t="s">
        <v>264</v>
      </c>
      <c r="T152" s="90" t="s">
        <v>264</v>
      </c>
    </row>
    <row r="153" spans="1:20" ht="15.75" hidden="1" thickBot="1">
      <c r="A153" s="91" t="s">
        <v>268</v>
      </c>
      <c r="B153" s="92" t="s">
        <v>269</v>
      </c>
      <c r="C153" s="93" t="s">
        <v>259</v>
      </c>
      <c r="D153" s="93" t="s">
        <v>260</v>
      </c>
      <c r="E153" s="94" t="s">
        <v>261</v>
      </c>
      <c r="F153" s="94" t="s">
        <v>262</v>
      </c>
      <c r="G153" s="94" t="s">
        <v>263</v>
      </c>
      <c r="H153" s="95" t="e">
        <f>VLOOKUP('II. PSZ'!$P$19,'II. PSZ'!$A$8:$P$14,13,FALSE)</f>
        <v>#N/A</v>
      </c>
      <c r="I153" s="95" t="e">
        <f>VLOOKUP('II. PSZ'!$P$19,'II. PSZ'!$A$8:$P$14,4,FALSE)</f>
        <v>#N/A</v>
      </c>
      <c r="J153" s="95">
        <v>2</v>
      </c>
      <c r="K153" s="150">
        <f>WEEKNUM('II. PSZ'!$A$19,1) - WEEKNUM(E153,1) +1</f>
        <v>1</v>
      </c>
      <c r="L153" s="96">
        <f>WEEKDAY('II. PSZ'!$A$19,2)</f>
        <v>6</v>
      </c>
      <c r="M153" s="96" t="str">
        <f>LEFT('II. PSZ'!$P$18,5)</f>
        <v>17:00</v>
      </c>
      <c r="N153" s="96" t="str">
        <f>RIGHT('II. PSZ'!$P$18,5)</f>
        <v>18:15</v>
      </c>
      <c r="O153" s="95" t="e">
        <f>VLOOKUP('II. PSZ'!$P$19,'II. PSZ'!$A$8:$P$14,15,FALSE) &amp; "{" &amp; VLOOKUP('II. PSZ'!$P$19,'II. PSZ'!$A$8:$P$14,13,FALSE) &amp; "}"</f>
        <v>#N/A</v>
      </c>
      <c r="P153" s="95" t="str">
        <f>"KTK-" &amp; 'II. PSZ'!$Q$19</f>
        <v>KTK-</v>
      </c>
      <c r="Q153" s="93"/>
      <c r="R153" s="93" t="s">
        <v>265</v>
      </c>
      <c r="S153" s="93" t="s">
        <v>264</v>
      </c>
      <c r="T153" s="97" t="s">
        <v>264</v>
      </c>
    </row>
    <row r="154" spans="1:20" hidden="1">
      <c r="A154" s="77" t="s">
        <v>268</v>
      </c>
      <c r="B154" s="78" t="s">
        <v>269</v>
      </c>
      <c r="C154" s="79" t="s">
        <v>259</v>
      </c>
      <c r="D154" s="80" t="s">
        <v>260</v>
      </c>
      <c r="E154" s="82" t="s">
        <v>261</v>
      </c>
      <c r="F154" s="82" t="s">
        <v>262</v>
      </c>
      <c r="G154" s="82" t="s">
        <v>263</v>
      </c>
      <c r="H154" s="83" t="str">
        <f>VLOOKUP('II. PSZ'!$B$20,'II. PSZ'!$A$8:$P$14,13,FALSE)</f>
        <v>KTK-valpenLB</v>
      </c>
      <c r="I154" s="83" t="str">
        <f>VLOOKUP('II. PSZ'!$B$20,'II. PSZ'!$A$8:$P$14,4,FALSE)</f>
        <v>Vállalati pénzügy</v>
      </c>
      <c r="J154" s="83">
        <v>2</v>
      </c>
      <c r="K154" s="148">
        <f>WEEKNUM('II. PSZ'!$A$20,1) - WEEKNUM(E154,1) +1</f>
        <v>2</v>
      </c>
      <c r="L154" s="84">
        <f>WEEKDAY('II. PSZ'!$A$20,2)</f>
        <v>6</v>
      </c>
      <c r="M154" s="84" t="str">
        <f>LEFT('II. PSZ'!$B$18,5)</f>
        <v>09:30</v>
      </c>
      <c r="N154" s="84" t="str">
        <f>RIGHT('II. PSZ'!$B$18,5)</f>
        <v>10:45</v>
      </c>
      <c r="O154" s="85" t="str">
        <f>VLOOKUP('II. PSZ'!$B$20,'II. PSZ'!$A$8:$P$14,15,FALSE) &amp; "{" &amp; VLOOKUP('II. PSZ'!$B$20,'II. PSZ'!$A$8:$P$14,13,FALSE) &amp; "}"</f>
        <v>LB17GMK09{KTK-valpenLB}</v>
      </c>
      <c r="P154" s="83" t="str">
        <f>"KTK-" &amp; 'II. PSZ'!$C$20</f>
        <v>KTK-B314</v>
      </c>
      <c r="Q154" s="79"/>
      <c r="R154" s="79" t="s">
        <v>265</v>
      </c>
      <c r="S154" s="79" t="s">
        <v>264</v>
      </c>
      <c r="T154" s="86" t="s">
        <v>264</v>
      </c>
    </row>
    <row r="155" spans="1:20" hidden="1">
      <c r="A155" s="87" t="s">
        <v>268</v>
      </c>
      <c r="B155" s="88" t="s">
        <v>269</v>
      </c>
      <c r="C155" s="80" t="s">
        <v>259</v>
      </c>
      <c r="D155" s="80" t="s">
        <v>260</v>
      </c>
      <c r="E155" s="81" t="s">
        <v>261</v>
      </c>
      <c r="F155" s="81" t="s">
        <v>262</v>
      </c>
      <c r="G155" s="81" t="s">
        <v>263</v>
      </c>
      <c r="H155" s="85" t="str">
        <f>VLOOKUP('II. PSZ'!$D$20,'II. PSZ'!$A$8:$P$14,13,FALSE)</f>
        <v>KTK-valpenLB</v>
      </c>
      <c r="I155" s="85" t="str">
        <f>VLOOKUP('II. PSZ'!$D$20,'II. PSZ'!$A$8:$P$14,4,FALSE)</f>
        <v>Vállalati pénzügy</v>
      </c>
      <c r="J155" s="85">
        <v>2</v>
      </c>
      <c r="K155" s="149">
        <f>WEEKNUM('II. PSZ'!$A$20,1) - WEEKNUM(E155,1) +1</f>
        <v>2</v>
      </c>
      <c r="L155" s="89">
        <f>WEEKDAY('II. PSZ'!$A$20,2)</f>
        <v>6</v>
      </c>
      <c r="M155" s="89" t="str">
        <f>LEFT('II. PSZ'!$D$18,5)</f>
        <v>11:00</v>
      </c>
      <c r="N155" s="89" t="str">
        <f>RIGHT('II. PSZ'!$D$18,5)</f>
        <v>12:15</v>
      </c>
      <c r="O155" s="85" t="str">
        <f>VLOOKUP('II. PSZ'!$D$20,'II. PSZ'!$A$8:$P$14,15,FALSE) &amp; "{" &amp; VLOOKUP('II. PSZ'!$D$20,'II. PSZ'!$A$8:$P$14,13,FALSE) &amp; "}"</f>
        <v>LB17GMK09{KTK-valpenLB}</v>
      </c>
      <c r="P155" s="85" t="str">
        <f>"KTK-" &amp; 'II. PSZ'!$E$20</f>
        <v>KTK-B314</v>
      </c>
      <c r="Q155" s="80"/>
      <c r="R155" s="80" t="s">
        <v>265</v>
      </c>
      <c r="S155" s="80" t="s">
        <v>264</v>
      </c>
      <c r="T155" s="90" t="s">
        <v>264</v>
      </c>
    </row>
    <row r="156" spans="1:20" hidden="1">
      <c r="A156" s="87" t="s">
        <v>268</v>
      </c>
      <c r="B156" s="88" t="s">
        <v>269</v>
      </c>
      <c r="C156" s="80" t="s">
        <v>259</v>
      </c>
      <c r="D156" s="80" t="s">
        <v>260</v>
      </c>
      <c r="E156" s="81" t="s">
        <v>261</v>
      </c>
      <c r="F156" s="81" t="s">
        <v>262</v>
      </c>
      <c r="G156" s="81" t="s">
        <v>263</v>
      </c>
      <c r="H156" s="85" t="str">
        <f>VLOOKUP('II. PSZ'!$F$20,'II. PSZ'!$A$8:$P$14,13,FALSE)</f>
        <v>KTK-pszamvLB</v>
      </c>
      <c r="I156" s="85" t="str">
        <f>VLOOKUP('II. PSZ'!$F$20,'II. PSZ'!$A$8:$P$14,4,FALSE)</f>
        <v>Pénzügyi számvitel</v>
      </c>
      <c r="J156" s="85">
        <v>2</v>
      </c>
      <c r="K156" s="149">
        <f>WEEKNUM('II. PSZ'!$A$20,1) - WEEKNUM(E156,1) +1</f>
        <v>2</v>
      </c>
      <c r="L156" s="89">
        <f>WEEKDAY('II. PSZ'!$A$20,2)</f>
        <v>6</v>
      </c>
      <c r="M156" s="89" t="str">
        <f>LEFT('II. PSZ'!$F$18,5)</f>
        <v>12:30</v>
      </c>
      <c r="N156" s="89" t="str">
        <f>RIGHT('II. PSZ'!$F$18,5)</f>
        <v>13:45</v>
      </c>
      <c r="O156" s="85" t="str">
        <f>VLOOKUP('II. PSZ'!$F$20,'II. PSZ'!$A$8:$P$14,15,FALSE) &amp; "{" &amp; VLOOKUP('II. PSZ'!$F$20,'II. PSZ'!$A$8:$P$14,13,FALSE) &amp; "}"</f>
        <v>LB17PSB03{KTK-pszamvLB}</v>
      </c>
      <c r="P156" s="85" t="str">
        <f>"KTK-" &amp; 'II. PSZ'!$G$20</f>
        <v>KTK-B019</v>
      </c>
      <c r="Q156" s="80"/>
      <c r="R156" s="80" t="s">
        <v>265</v>
      </c>
      <c r="S156" s="80" t="s">
        <v>264</v>
      </c>
      <c r="T156" s="90" t="s">
        <v>264</v>
      </c>
    </row>
    <row r="157" spans="1:20" hidden="1">
      <c r="A157" s="87" t="s">
        <v>268</v>
      </c>
      <c r="B157" s="88" t="s">
        <v>269</v>
      </c>
      <c r="C157" s="80" t="s">
        <v>259</v>
      </c>
      <c r="D157" s="80" t="s">
        <v>260</v>
      </c>
      <c r="E157" s="81" t="s">
        <v>261</v>
      </c>
      <c r="F157" s="81" t="s">
        <v>262</v>
      </c>
      <c r="G157" s="81" t="s">
        <v>263</v>
      </c>
      <c r="H157" s="85" t="str">
        <f>VLOOKUP('II. PSZ'!$H$20,'II. PSZ'!$A$8:$P$14,13,FALSE)</f>
        <v>KTK-pszamvLB</v>
      </c>
      <c r="I157" s="85" t="str">
        <f>VLOOKUP('II. PSZ'!$H$20,'II. PSZ'!$A$8:$P$14,4,FALSE)</f>
        <v>Pénzügyi számvitel</v>
      </c>
      <c r="J157" s="85">
        <v>2</v>
      </c>
      <c r="K157" s="149">
        <f>WEEKNUM('II. PSZ'!$A$20,1) - WEEKNUM(E157,1) +1</f>
        <v>2</v>
      </c>
      <c r="L157" s="89">
        <f>WEEKDAY('II. PSZ'!$A$20,2)</f>
        <v>6</v>
      </c>
      <c r="M157" s="89" t="str">
        <f>LEFT('II. PSZ'!$H$18,5)</f>
        <v>14:00</v>
      </c>
      <c r="N157" s="89" t="str">
        <f>RIGHT('II. PSZ'!$H$18,5)</f>
        <v>15:15</v>
      </c>
      <c r="O157" s="85" t="str">
        <f>VLOOKUP('II. PSZ'!$H$20,'II. PSZ'!$A$8:$P$14,15,FALSE) &amp; "{" &amp; VLOOKUP('II. PSZ'!$H$20,'II. PSZ'!$A$8:$P$14,13,FALSE) &amp; "}"</f>
        <v>LB17PSB03{KTK-pszamvLB}</v>
      </c>
      <c r="P157" s="85" t="str">
        <f>"KTK-" &amp; 'II. PSZ'!$I$20</f>
        <v>KTK-B019</v>
      </c>
      <c r="Q157" s="80"/>
      <c r="R157" s="80" t="s">
        <v>265</v>
      </c>
      <c r="S157" s="80" t="s">
        <v>264</v>
      </c>
      <c r="T157" s="90" t="s">
        <v>264</v>
      </c>
    </row>
    <row r="158" spans="1:20" hidden="1">
      <c r="A158" s="87" t="s">
        <v>268</v>
      </c>
      <c r="B158" s="88" t="s">
        <v>269</v>
      </c>
      <c r="C158" s="80" t="s">
        <v>259</v>
      </c>
      <c r="D158" s="80" t="s">
        <v>260</v>
      </c>
      <c r="E158" s="81" t="s">
        <v>261</v>
      </c>
      <c r="F158" s="81" t="s">
        <v>262</v>
      </c>
      <c r="G158" s="81" t="s">
        <v>263</v>
      </c>
      <c r="H158" s="85" t="str">
        <f>VLOOKUP('II. PSZ'!$J$20,'II. PSZ'!$A$8:$P$14,13,FALSE)</f>
        <v>KTK-kornygLB</v>
      </c>
      <c r="I158" s="85" t="str">
        <f>VLOOKUP('II. PSZ'!$J$20,'II. PSZ'!$A$8:$P$14,4,FALSE)</f>
        <v>Környezetgazdaságtan</v>
      </c>
      <c r="J158" s="85">
        <v>2</v>
      </c>
      <c r="K158" s="149">
        <f>WEEKNUM('II. PSZ'!$A$20,1) - WEEKNUM(E158,1) +1</f>
        <v>2</v>
      </c>
      <c r="L158" s="89">
        <f>WEEKDAY('II. PSZ'!$A$20,2)</f>
        <v>6</v>
      </c>
      <c r="M158" s="89" t="str">
        <f>LEFT('II. PSZ'!$J$18,5)</f>
        <v>15:30</v>
      </c>
      <c r="N158" s="89" t="str">
        <f>RIGHT('II. PSZ'!$J$18,5)</f>
        <v>16:45</v>
      </c>
      <c r="O158" s="85" t="str">
        <f>VLOOKUP('II. PSZ'!$J$20,'II. PSZ'!$A$8:$P$14,15,FALSE) &amp; "{" &amp; VLOOKUP('II. PSZ'!$J$20,'II. PSZ'!$A$8:$P$14,13,FALSE) &amp; "}"</f>
        <v>LB17GMA03{KTK-kornygLB}</v>
      </c>
      <c r="P158" s="85" t="str">
        <f>"KTK-" &amp; 'II. PSZ'!$K$20</f>
        <v>KTK-B314</v>
      </c>
      <c r="Q158" s="80"/>
      <c r="R158" s="80" t="s">
        <v>265</v>
      </c>
      <c r="S158" s="80" t="s">
        <v>264</v>
      </c>
      <c r="T158" s="90" t="s">
        <v>264</v>
      </c>
    </row>
    <row r="159" spans="1:20" hidden="1">
      <c r="A159" s="87" t="s">
        <v>268</v>
      </c>
      <c r="B159" s="88" t="s">
        <v>269</v>
      </c>
      <c r="C159" s="80" t="s">
        <v>259</v>
      </c>
      <c r="D159" s="80" t="s">
        <v>260</v>
      </c>
      <c r="E159" s="81" t="s">
        <v>261</v>
      </c>
      <c r="F159" s="81" t="s">
        <v>262</v>
      </c>
      <c r="G159" s="81" t="s">
        <v>263</v>
      </c>
      <c r="H159" s="85" t="e">
        <f>VLOOKUP('II. PSZ'!$L$20,'II. PSZ'!$A$8:$P$14,13,FALSE)</f>
        <v>#N/A</v>
      </c>
      <c r="I159" s="85" t="e">
        <f>VLOOKUP('II. PSZ'!$L$20,'II. PSZ'!$A$8:$P$14,4,FALSE)</f>
        <v>#N/A</v>
      </c>
      <c r="J159" s="85">
        <v>2</v>
      </c>
      <c r="K159" s="149">
        <f>WEEKNUM('II. PSZ'!$A$20,1) - WEEKNUM(E159,1) +1</f>
        <v>2</v>
      </c>
      <c r="L159" s="89">
        <f>WEEKDAY('II. PSZ'!$A$20,2)</f>
        <v>6</v>
      </c>
      <c r="M159" s="89" t="str">
        <f>LEFT('II. PSZ'!$L$18,5)</f>
        <v>17:00</v>
      </c>
      <c r="N159" s="89" t="str">
        <f>RIGHT('II. PSZ'!$L$18,5)</f>
        <v>18:15</v>
      </c>
      <c r="O159" s="85" t="e">
        <f>VLOOKUP('II. PSZ'!$L$20,'II. PSZ'!$A$8:$P$14,15,FALSE) &amp; "{" &amp; VLOOKUP('II. PSZ'!$L$20,'II. PSZ'!$A$8:$P$14,13,FALSE) &amp; "}"</f>
        <v>#N/A</v>
      </c>
      <c r="P159" s="85" t="str">
        <f>"KTK-" &amp; 'II. PSZ'!$M$20</f>
        <v>KTK-</v>
      </c>
      <c r="Q159" s="80"/>
      <c r="R159" s="80" t="s">
        <v>265</v>
      </c>
      <c r="S159" s="80" t="s">
        <v>264</v>
      </c>
      <c r="T159" s="90" t="s">
        <v>264</v>
      </c>
    </row>
    <row r="160" spans="1:20" hidden="1">
      <c r="A160" s="87" t="s">
        <v>268</v>
      </c>
      <c r="B160" s="88" t="s">
        <v>269</v>
      </c>
      <c r="C160" s="80" t="s">
        <v>259</v>
      </c>
      <c r="D160" s="80" t="s">
        <v>260</v>
      </c>
      <c r="E160" s="81" t="s">
        <v>261</v>
      </c>
      <c r="F160" s="81" t="s">
        <v>262</v>
      </c>
      <c r="G160" s="81" t="s">
        <v>263</v>
      </c>
      <c r="H160" s="85" t="e">
        <f>VLOOKUP('II. PSZ'!$N$20,'II. PSZ'!$A$8:$P$14,13,FALSE)</f>
        <v>#N/A</v>
      </c>
      <c r="I160" s="85" t="e">
        <f>VLOOKUP('II. PSZ'!$N$20,'II. PSZ'!$A$8:$P$14,4,FALSE)</f>
        <v>#N/A</v>
      </c>
      <c r="J160" s="85">
        <v>2</v>
      </c>
      <c r="K160" s="149">
        <f>WEEKNUM('II. PSZ'!$A$20,1) - WEEKNUM(E160,1) +1</f>
        <v>2</v>
      </c>
      <c r="L160" s="89">
        <f>WEEKDAY('II. PSZ'!$A$20,2)</f>
        <v>6</v>
      </c>
      <c r="M160" s="89" t="str">
        <f>LEFT('II. PSZ'!$N$18,5)</f>
        <v/>
      </c>
      <c r="N160" s="89" t="str">
        <f>RIGHT('II. PSZ'!$N$18,5)</f>
        <v/>
      </c>
      <c r="O160" s="85" t="e">
        <f>VLOOKUP('II. PSZ'!$N$20,'II. PSZ'!$A$8:$P$14,15,FALSE) &amp; "{" &amp; VLOOKUP('II. PSZ'!$N$20,'II. PSZ'!$A$8:$P$14,13,FALSE) &amp; "}"</f>
        <v>#N/A</v>
      </c>
      <c r="P160" s="85" t="str">
        <f>"KTK-" &amp; 'II. PSZ'!$O$20</f>
        <v>KTK-</v>
      </c>
      <c r="Q160" s="80"/>
      <c r="R160" s="80" t="s">
        <v>265</v>
      </c>
      <c r="S160" s="80" t="s">
        <v>264</v>
      </c>
      <c r="T160" s="90" t="s">
        <v>264</v>
      </c>
    </row>
    <row r="161" spans="1:20" ht="15.75" hidden="1" thickBot="1">
      <c r="A161" s="91" t="s">
        <v>268</v>
      </c>
      <c r="B161" s="92" t="s">
        <v>269</v>
      </c>
      <c r="C161" s="93" t="s">
        <v>259</v>
      </c>
      <c r="D161" s="93" t="s">
        <v>260</v>
      </c>
      <c r="E161" s="94" t="s">
        <v>261</v>
      </c>
      <c r="F161" s="94" t="s">
        <v>262</v>
      </c>
      <c r="G161" s="94" t="s">
        <v>263</v>
      </c>
      <c r="H161" s="95" t="e">
        <f>VLOOKUP('II. PSZ'!$P$20,'II. PSZ'!$A$8:$P$14,13,FALSE)</f>
        <v>#N/A</v>
      </c>
      <c r="I161" s="95" t="e">
        <f>VLOOKUP('II. PSZ'!$P$20,'II. PSZ'!$A$8:$P$14,4,FALSE)</f>
        <v>#N/A</v>
      </c>
      <c r="J161" s="95">
        <v>2</v>
      </c>
      <c r="K161" s="150">
        <f>WEEKNUM('II. PSZ'!$A$20,1) - WEEKNUM(E161,1) +1</f>
        <v>2</v>
      </c>
      <c r="L161" s="96">
        <f>WEEKDAY('II. PSZ'!$A$20,2)</f>
        <v>6</v>
      </c>
      <c r="M161" s="96" t="str">
        <f>LEFT('II. PSZ'!$P$18,5)</f>
        <v>17:00</v>
      </c>
      <c r="N161" s="96" t="str">
        <f>RIGHT('II. PSZ'!$P$18,5)</f>
        <v>18:15</v>
      </c>
      <c r="O161" s="95" t="e">
        <f>VLOOKUP('II. PSZ'!$P$20,'II. PSZ'!$A$8:$P$14,15,FALSE) &amp; "{" &amp; VLOOKUP('II. PSZ'!$P$20,'II. PSZ'!$A$8:$P$14,13,FALSE) &amp; "}"</f>
        <v>#N/A</v>
      </c>
      <c r="P161" s="95" t="str">
        <f>"KTK-" &amp; 'II. PSZ'!$Q$20</f>
        <v>KTK-</v>
      </c>
      <c r="Q161" s="93"/>
      <c r="R161" s="93" t="s">
        <v>265</v>
      </c>
      <c r="S161" s="93" t="s">
        <v>264</v>
      </c>
      <c r="T161" s="97" t="s">
        <v>264</v>
      </c>
    </row>
    <row r="162" spans="1:20" hidden="1">
      <c r="A162" s="77" t="s">
        <v>268</v>
      </c>
      <c r="B162" s="78" t="s">
        <v>269</v>
      </c>
      <c r="C162" s="79" t="s">
        <v>259</v>
      </c>
      <c r="D162" s="80" t="s">
        <v>260</v>
      </c>
      <c r="E162" s="82" t="s">
        <v>261</v>
      </c>
      <c r="F162" s="82" t="s">
        <v>262</v>
      </c>
      <c r="G162" s="82" t="s">
        <v>263</v>
      </c>
      <c r="H162" s="83" t="str">
        <f>VLOOKUP('II. PSZ'!$B$21,'II. PSZ'!$A$8:$P$14,13,FALSE)</f>
        <v>KTK-vmstatLB</v>
      </c>
      <c r="I162" s="83" t="str">
        <f>VLOOKUP('II. PSZ'!$B$21,'II. PSZ'!$A$8:$P$14,4,FALSE)</f>
        <v>Valószínűségszámítás és statisztika</v>
      </c>
      <c r="J162" s="83">
        <v>2</v>
      </c>
      <c r="K162" s="148">
        <f>WEEKNUM('II. PSZ'!$A$21,1) - WEEKNUM(E162,1) +1</f>
        <v>3</v>
      </c>
      <c r="L162" s="84">
        <f>WEEKDAY('II. PSZ'!$A$21,2)</f>
        <v>6</v>
      </c>
      <c r="M162" s="84" t="str">
        <f>LEFT('II. PSZ'!$B$18,5)</f>
        <v>09:30</v>
      </c>
      <c r="N162" s="84" t="str">
        <f>RIGHT('II. PSZ'!$B$18,5)</f>
        <v>10:45</v>
      </c>
      <c r="O162" s="85" t="str">
        <f>VLOOKUP('II. PSZ'!$B$21,'II. PSZ'!$A$8:$P$14,15,FALSE) &amp; "{" &amp; VLOOKUP('II. PSZ'!$B$21,'II. PSZ'!$A$8:$P$14,13,FALSE) &amp; "}"</f>
        <v>LB17GMK10{KTK-vmstatLB}</v>
      </c>
      <c r="P162" s="83" t="str">
        <f>"KTK-" &amp; 'II. PSZ'!$C$21</f>
        <v>KTK-B314</v>
      </c>
      <c r="Q162" s="79"/>
      <c r="R162" s="79" t="s">
        <v>265</v>
      </c>
      <c r="S162" s="79" t="s">
        <v>264</v>
      </c>
      <c r="T162" s="86" t="s">
        <v>264</v>
      </c>
    </row>
    <row r="163" spans="1:20" hidden="1">
      <c r="A163" s="87" t="s">
        <v>268</v>
      </c>
      <c r="B163" s="88" t="s">
        <v>269</v>
      </c>
      <c r="C163" s="80" t="s">
        <v>259</v>
      </c>
      <c r="D163" s="80" t="s">
        <v>260</v>
      </c>
      <c r="E163" s="81" t="s">
        <v>261</v>
      </c>
      <c r="F163" s="81" t="s">
        <v>262</v>
      </c>
      <c r="G163" s="81" t="s">
        <v>263</v>
      </c>
      <c r="H163" s="85" t="str">
        <f>VLOOKUP('II. PSZ'!$D$21,'II. PSZ'!$A$8:$P$14,13,FALSE)</f>
        <v>KTK-vmstatLB</v>
      </c>
      <c r="I163" s="85" t="str">
        <f>VLOOKUP('II. PSZ'!$D$21,'II. PSZ'!$A$8:$P$14,4,FALSE)</f>
        <v>Valószínűségszámítás és statisztika</v>
      </c>
      <c r="J163" s="85">
        <v>2</v>
      </c>
      <c r="K163" s="149">
        <f>WEEKNUM('II. PSZ'!$A$21,1) - WEEKNUM(E163,1) +1</f>
        <v>3</v>
      </c>
      <c r="L163" s="89">
        <f>WEEKDAY('II. PSZ'!$A$21,2)</f>
        <v>6</v>
      </c>
      <c r="M163" s="89" t="str">
        <f>LEFT('II. PSZ'!$D$18,5)</f>
        <v>11:00</v>
      </c>
      <c r="N163" s="89" t="str">
        <f>RIGHT('II. PSZ'!$D$18,5)</f>
        <v>12:15</v>
      </c>
      <c r="O163" s="85" t="str">
        <f>VLOOKUP('II. PSZ'!$D$21,'II. PSZ'!$A$8:$P$14,15,FALSE) &amp; "{" &amp; VLOOKUP('II. PSZ'!$D$21,'II. PSZ'!$A$8:$P$14,13,FALSE) &amp; "}"</f>
        <v>LB17GMK10{KTK-vmstatLB}</v>
      </c>
      <c r="P163" s="85" t="str">
        <f>"KTK-" &amp; 'II. PSZ'!$E$21</f>
        <v>KTK-B314</v>
      </c>
      <c r="Q163" s="80"/>
      <c r="R163" s="80" t="s">
        <v>265</v>
      </c>
      <c r="S163" s="80" t="s">
        <v>264</v>
      </c>
      <c r="T163" s="90" t="s">
        <v>264</v>
      </c>
    </row>
    <row r="164" spans="1:20" hidden="1">
      <c r="A164" s="87" t="s">
        <v>268</v>
      </c>
      <c r="B164" s="88" t="s">
        <v>269</v>
      </c>
      <c r="C164" s="80" t="s">
        <v>259</v>
      </c>
      <c r="D164" s="80" t="s">
        <v>260</v>
      </c>
      <c r="E164" s="81" t="s">
        <v>261</v>
      </c>
      <c r="F164" s="81" t="s">
        <v>262</v>
      </c>
      <c r="G164" s="81" t="s">
        <v>263</v>
      </c>
      <c r="H164" s="85" t="str">
        <f>VLOOKUP('II. PSZ'!$F$21,'II. PSZ'!$A$8:$P$14,13,FALSE)</f>
        <v>KTK-vezszeLB</v>
      </c>
      <c r="I164" s="85" t="str">
        <f>VLOOKUP('II. PSZ'!$F$21,'II. PSZ'!$A$8:$P$14,4,FALSE)</f>
        <v>Vezetés - szervezés</v>
      </c>
      <c r="J164" s="85">
        <v>2</v>
      </c>
      <c r="K164" s="149">
        <f>WEEKNUM('II. PSZ'!$A$21,1) - WEEKNUM(E164,1) +1</f>
        <v>3</v>
      </c>
      <c r="L164" s="89">
        <f>WEEKDAY('II. PSZ'!$A$21,2)</f>
        <v>6</v>
      </c>
      <c r="M164" s="89" t="str">
        <f>LEFT('II. PSZ'!$F$18,5)</f>
        <v>12:30</v>
      </c>
      <c r="N164" s="89" t="str">
        <f>RIGHT('II. PSZ'!$F$18,5)</f>
        <v>13:45</v>
      </c>
      <c r="O164" s="85" t="str">
        <f>VLOOKUP('II. PSZ'!$F$21,'II. PSZ'!$A$8:$P$14,15,FALSE) &amp; "{" &amp; VLOOKUP('II. PSZ'!$F$21,'II. PSZ'!$A$8:$P$14,13,FALSE) &amp; "}"</f>
        <v>LB17GMK11{KTK-vezszeLB}</v>
      </c>
      <c r="P164" s="85" t="str">
        <f>"KTK-" &amp; 'II. PSZ'!$G$21</f>
        <v>KTK-B314</v>
      </c>
      <c r="Q164" s="80"/>
      <c r="R164" s="80" t="s">
        <v>265</v>
      </c>
      <c r="S164" s="80" t="s">
        <v>264</v>
      </c>
      <c r="T164" s="90" t="s">
        <v>264</v>
      </c>
    </row>
    <row r="165" spans="1:20" hidden="1">
      <c r="A165" s="87" t="s">
        <v>268</v>
      </c>
      <c r="B165" s="88" t="s">
        <v>269</v>
      </c>
      <c r="C165" s="80" t="s">
        <v>259</v>
      </c>
      <c r="D165" s="80" t="s">
        <v>260</v>
      </c>
      <c r="E165" s="81" t="s">
        <v>261</v>
      </c>
      <c r="F165" s="81" t="s">
        <v>262</v>
      </c>
      <c r="G165" s="81" t="s">
        <v>263</v>
      </c>
      <c r="H165" s="85" t="str">
        <f>VLOOKUP('II. PSZ'!$H$21,'II. PSZ'!$A$8:$P$14,13,FALSE)</f>
        <v>KTK-vezszeLB</v>
      </c>
      <c r="I165" s="85" t="str">
        <f>VLOOKUP('II. PSZ'!$H$21,'II. PSZ'!$A$8:$P$14,4,FALSE)</f>
        <v>Vezetés - szervezés</v>
      </c>
      <c r="J165" s="85">
        <v>2</v>
      </c>
      <c r="K165" s="149">
        <f>WEEKNUM('II. PSZ'!$A$21,1) - WEEKNUM(E165,1) +1</f>
        <v>3</v>
      </c>
      <c r="L165" s="89">
        <f>WEEKDAY('II. PSZ'!$A$21,2)</f>
        <v>6</v>
      </c>
      <c r="M165" s="89" t="str">
        <f>LEFT('II. PSZ'!$H$18,5)</f>
        <v>14:00</v>
      </c>
      <c r="N165" s="89" t="str">
        <f>RIGHT('II. PSZ'!$H$18,5)</f>
        <v>15:15</v>
      </c>
      <c r="O165" s="85" t="str">
        <f>VLOOKUP('II. PSZ'!$H$21,'II. PSZ'!$A$8:$P$14,15,FALSE) &amp; "{" &amp; VLOOKUP('II. PSZ'!$H$21,'II. PSZ'!$A$8:$P$14,13,FALSE) &amp; "}"</f>
        <v>LB17GMK11{KTK-vezszeLB}</v>
      </c>
      <c r="P165" s="85" t="str">
        <f>"KTK-" &amp; 'II. PSZ'!$I$21</f>
        <v>KTK-B314</v>
      </c>
      <c r="Q165" s="80"/>
      <c r="R165" s="80" t="s">
        <v>265</v>
      </c>
      <c r="S165" s="80" t="s">
        <v>264</v>
      </c>
      <c r="T165" s="90" t="s">
        <v>264</v>
      </c>
    </row>
    <row r="166" spans="1:20" hidden="1">
      <c r="A166" s="87" t="s">
        <v>268</v>
      </c>
      <c r="B166" s="88" t="s">
        <v>269</v>
      </c>
      <c r="C166" s="80" t="s">
        <v>259</v>
      </c>
      <c r="D166" s="80" t="s">
        <v>260</v>
      </c>
      <c r="E166" s="81" t="s">
        <v>261</v>
      </c>
      <c r="F166" s="81" t="s">
        <v>262</v>
      </c>
      <c r="G166" s="81" t="s">
        <v>263</v>
      </c>
      <c r="H166" s="85" t="str">
        <f>VLOOKUP('II. PSZ'!$J$21,'II. PSZ'!$A$8:$P$14,13,FALSE)</f>
        <v>KTK-neszreLB</v>
      </c>
      <c r="I166" s="85" t="str">
        <f>VLOOKUP('II. PSZ'!$J$21,'II. PSZ'!$A$8:$P$14,4,FALSE)</f>
        <v>Nemzetközi számviteli rendszerek</v>
      </c>
      <c r="J166" s="85">
        <v>2</v>
      </c>
      <c r="K166" s="149">
        <f>WEEKNUM('II. PSZ'!$A$21,1) - WEEKNUM(E166,1) +1</f>
        <v>3</v>
      </c>
      <c r="L166" s="89">
        <f>WEEKDAY('II. PSZ'!$A$21,2)</f>
        <v>6</v>
      </c>
      <c r="M166" s="89" t="str">
        <f>LEFT('II. PSZ'!$J$18,5)</f>
        <v>15:30</v>
      </c>
      <c r="N166" s="89" t="str">
        <f>RIGHT('II. PSZ'!$J$18,5)</f>
        <v>16:45</v>
      </c>
      <c r="O166" s="85" t="str">
        <f>VLOOKUP('II. PSZ'!$J$21,'II. PSZ'!$A$8:$P$14,15,FALSE) &amp; "{" &amp; VLOOKUP('II. PSZ'!$J$21,'II. PSZ'!$A$8:$P$14,13,FALSE) &amp; "}"</f>
        <v>LB17GMC03{KTK-neszreLB}</v>
      </c>
      <c r="P166" s="85" t="str">
        <f>"KTK-" &amp; 'II. PSZ'!$K$21</f>
        <v>KTK-B314</v>
      </c>
      <c r="Q166" s="80"/>
      <c r="R166" s="80" t="s">
        <v>265</v>
      </c>
      <c r="S166" s="80" t="s">
        <v>264</v>
      </c>
      <c r="T166" s="90" t="s">
        <v>264</v>
      </c>
    </row>
    <row r="167" spans="1:20" hidden="1">
      <c r="A167" s="87" t="s">
        <v>268</v>
      </c>
      <c r="B167" s="88" t="s">
        <v>269</v>
      </c>
      <c r="C167" s="80" t="s">
        <v>259</v>
      </c>
      <c r="D167" s="80" t="s">
        <v>260</v>
      </c>
      <c r="E167" s="81" t="s">
        <v>261</v>
      </c>
      <c r="F167" s="81" t="s">
        <v>262</v>
      </c>
      <c r="G167" s="81" t="s">
        <v>263</v>
      </c>
      <c r="H167" s="85" t="e">
        <f>VLOOKUP('II. PSZ'!$L$21,'II. PSZ'!$A$8:$P$14,13,FALSE)</f>
        <v>#N/A</v>
      </c>
      <c r="I167" s="85" t="e">
        <f>VLOOKUP('II. PSZ'!$L$21,'II. PSZ'!$A$8:$P$14,4,FALSE)</f>
        <v>#N/A</v>
      </c>
      <c r="J167" s="85">
        <v>2</v>
      </c>
      <c r="K167" s="149">
        <f>WEEKNUM('II. PSZ'!$A$21,1) - WEEKNUM(E167,1) +1</f>
        <v>3</v>
      </c>
      <c r="L167" s="89">
        <f>WEEKDAY('II. PSZ'!$A$21,2)</f>
        <v>6</v>
      </c>
      <c r="M167" s="89" t="str">
        <f>LEFT('II. PSZ'!$L$18,5)</f>
        <v>17:00</v>
      </c>
      <c r="N167" s="89" t="str">
        <f>RIGHT('II. PSZ'!$L$18,5)</f>
        <v>18:15</v>
      </c>
      <c r="O167" s="85" t="e">
        <f>VLOOKUP('II. PSZ'!$L$21,'II. PSZ'!$A$8:$P$14,15,FALSE) &amp; "{" &amp; VLOOKUP('II. PSZ'!$L$21,'II. PSZ'!$A$8:$P$14,13,FALSE) &amp; "}"</f>
        <v>#N/A</v>
      </c>
      <c r="P167" s="85" t="str">
        <f>"KTK-" &amp; 'II. PSZ'!$M$21</f>
        <v>KTK-</v>
      </c>
      <c r="Q167" s="80"/>
      <c r="R167" s="80" t="s">
        <v>265</v>
      </c>
      <c r="S167" s="80" t="s">
        <v>264</v>
      </c>
      <c r="T167" s="90" t="s">
        <v>264</v>
      </c>
    </row>
    <row r="168" spans="1:20" hidden="1">
      <c r="A168" s="87" t="s">
        <v>268</v>
      </c>
      <c r="B168" s="88" t="s">
        <v>269</v>
      </c>
      <c r="C168" s="80" t="s">
        <v>259</v>
      </c>
      <c r="D168" s="80" t="s">
        <v>260</v>
      </c>
      <c r="E168" s="81" t="s">
        <v>261</v>
      </c>
      <c r="F168" s="81" t="s">
        <v>262</v>
      </c>
      <c r="G168" s="81" t="s">
        <v>263</v>
      </c>
      <c r="H168" s="85" t="e">
        <f>VLOOKUP('II. PSZ'!$N$21,'II. PSZ'!$A$8:$P$14,13,FALSE)</f>
        <v>#N/A</v>
      </c>
      <c r="I168" s="85" t="e">
        <f>VLOOKUP('II. PSZ'!$N$21,'II. PSZ'!$A$8:$P$14,4,FALSE)</f>
        <v>#N/A</v>
      </c>
      <c r="J168" s="85">
        <v>2</v>
      </c>
      <c r="K168" s="149">
        <f>WEEKNUM('II. PSZ'!$A$21,1) - WEEKNUM(E168,1) +1</f>
        <v>3</v>
      </c>
      <c r="L168" s="89">
        <f>WEEKDAY('II. PSZ'!$A$21,2)</f>
        <v>6</v>
      </c>
      <c r="M168" s="89" t="str">
        <f>LEFT('II. PSZ'!$N$18,5)</f>
        <v/>
      </c>
      <c r="N168" s="89" t="str">
        <f>RIGHT('II. PSZ'!$N$18,5)</f>
        <v/>
      </c>
      <c r="O168" s="85" t="e">
        <f>VLOOKUP('II. PSZ'!$N$21,'II. PSZ'!$A$8:$P$14,15,FALSE) &amp; "{" &amp; VLOOKUP('II. PSZ'!$N$21,'II. PSZ'!$A$8:$P$14,13,FALSE) &amp; "}"</f>
        <v>#N/A</v>
      </c>
      <c r="P168" s="85" t="str">
        <f>"KTK-" &amp; 'II. PSZ'!$O$21</f>
        <v>KTK-</v>
      </c>
      <c r="Q168" s="80"/>
      <c r="R168" s="80" t="s">
        <v>265</v>
      </c>
      <c r="S168" s="80" t="s">
        <v>264</v>
      </c>
      <c r="T168" s="90" t="s">
        <v>264</v>
      </c>
    </row>
    <row r="169" spans="1:20" ht="15.75" hidden="1" thickBot="1">
      <c r="A169" s="91" t="s">
        <v>268</v>
      </c>
      <c r="B169" s="92" t="s">
        <v>269</v>
      </c>
      <c r="C169" s="93" t="s">
        <v>259</v>
      </c>
      <c r="D169" s="93" t="s">
        <v>260</v>
      </c>
      <c r="E169" s="94" t="s">
        <v>261</v>
      </c>
      <c r="F169" s="94" t="s">
        <v>262</v>
      </c>
      <c r="G169" s="94" t="s">
        <v>263</v>
      </c>
      <c r="H169" s="95" t="e">
        <f>VLOOKUP('II. PSZ'!$P$21,'II. PSZ'!$A$8:$P$14,13,FALSE)</f>
        <v>#N/A</v>
      </c>
      <c r="I169" s="95" t="e">
        <f>VLOOKUP('II. PSZ'!$P$21,'II. PSZ'!$A$8:$P$14,4,FALSE)</f>
        <v>#N/A</v>
      </c>
      <c r="J169" s="95">
        <v>2</v>
      </c>
      <c r="K169" s="150">
        <f>WEEKNUM('II. PSZ'!$A$21,1) - WEEKNUM(E169,1) +1</f>
        <v>3</v>
      </c>
      <c r="L169" s="96">
        <f>WEEKDAY('II. PSZ'!$A$21,2)</f>
        <v>6</v>
      </c>
      <c r="M169" s="96" t="str">
        <f>LEFT('II. PSZ'!$P$18,5)</f>
        <v>17:00</v>
      </c>
      <c r="N169" s="96" t="str">
        <f>RIGHT('II. PSZ'!$P$18,5)</f>
        <v>18:15</v>
      </c>
      <c r="O169" s="95" t="e">
        <f>VLOOKUP('II. PSZ'!$P$21,'II. PSZ'!$A$8:$P$14,15,FALSE) &amp; "{" &amp; VLOOKUP('II. PSZ'!$P$21,'II. PSZ'!$A$8:$P$14,13,FALSE) &amp; "}"</f>
        <v>#N/A</v>
      </c>
      <c r="P169" s="95" t="str">
        <f>"KTK-" &amp; 'II. PSZ'!$Q$21</f>
        <v>KTK-</v>
      </c>
      <c r="Q169" s="93"/>
      <c r="R169" s="93" t="s">
        <v>265</v>
      </c>
      <c r="S169" s="93" t="s">
        <v>264</v>
      </c>
      <c r="T169" s="97" t="s">
        <v>264</v>
      </c>
    </row>
    <row r="170" spans="1:20" hidden="1">
      <c r="A170" s="77" t="s">
        <v>268</v>
      </c>
      <c r="B170" s="78" t="s">
        <v>269</v>
      </c>
      <c r="C170" s="79" t="s">
        <v>259</v>
      </c>
      <c r="D170" s="80" t="s">
        <v>260</v>
      </c>
      <c r="E170" s="82" t="s">
        <v>261</v>
      </c>
      <c r="F170" s="82" t="s">
        <v>262</v>
      </c>
      <c r="G170" s="82" t="s">
        <v>263</v>
      </c>
      <c r="H170" s="83" t="str">
        <f>VLOOKUP('II. PSZ'!$B$22,'II. PSZ'!$A$8:$P$14,13,FALSE)</f>
        <v>KTK-valpenLB</v>
      </c>
      <c r="I170" s="83" t="str">
        <f>VLOOKUP('II. PSZ'!$B$22,'II. PSZ'!$A$8:$P$14,4,FALSE)</f>
        <v>Vállalati pénzügy</v>
      </c>
      <c r="J170" s="83">
        <v>2</v>
      </c>
      <c r="K170" s="148">
        <f>WEEKNUM('II. PSZ'!$A$22,1) - WEEKNUM(E170,1) +1</f>
        <v>5</v>
      </c>
      <c r="L170" s="84">
        <f>WEEKDAY('II. PSZ'!$A$22,2)</f>
        <v>6</v>
      </c>
      <c r="M170" s="84" t="str">
        <f>LEFT('II. PSZ'!$B$18,5)</f>
        <v>09:30</v>
      </c>
      <c r="N170" s="84" t="str">
        <f>RIGHT('II. PSZ'!$B$18,5)</f>
        <v>10:45</v>
      </c>
      <c r="O170" s="85" t="str">
        <f>VLOOKUP('II. PSZ'!$B$22,'II. PSZ'!$A$8:$P$14,15,FALSE) &amp; "{" &amp; VLOOKUP('II. PSZ'!$B$22,'II. PSZ'!$A$8:$P$14,13,FALSE) &amp; "}"</f>
        <v>LB17GMK09{KTK-valpenLB}</v>
      </c>
      <c r="P170" s="83" t="str">
        <f>"KTK-" &amp; 'II. PSZ'!$C$22</f>
        <v>KTK-B314</v>
      </c>
      <c r="Q170" s="79"/>
      <c r="R170" s="79" t="s">
        <v>265</v>
      </c>
      <c r="S170" s="79" t="s">
        <v>264</v>
      </c>
      <c r="T170" s="86" t="s">
        <v>264</v>
      </c>
    </row>
    <row r="171" spans="1:20" hidden="1">
      <c r="A171" s="87" t="s">
        <v>268</v>
      </c>
      <c r="B171" s="88" t="s">
        <v>269</v>
      </c>
      <c r="C171" s="80" t="s">
        <v>259</v>
      </c>
      <c r="D171" s="80" t="s">
        <v>260</v>
      </c>
      <c r="E171" s="81" t="s">
        <v>261</v>
      </c>
      <c r="F171" s="81" t="s">
        <v>262</v>
      </c>
      <c r="G171" s="81" t="s">
        <v>263</v>
      </c>
      <c r="H171" s="85" t="str">
        <f>VLOOKUP('II. PSZ'!$D$22,'II. PSZ'!$A$8:$P$14,13,FALSE)</f>
        <v>KTK-valpenLB</v>
      </c>
      <c r="I171" s="85" t="str">
        <f>VLOOKUP('II. PSZ'!$D$22,'II. PSZ'!$A$8:$P$14,4,FALSE)</f>
        <v>Vállalati pénzügy</v>
      </c>
      <c r="J171" s="85">
        <v>2</v>
      </c>
      <c r="K171" s="149">
        <f>WEEKNUM('II. PSZ'!$A$22,1) - WEEKNUM(E171,1) +1</f>
        <v>5</v>
      </c>
      <c r="L171" s="89">
        <f>WEEKDAY('II. PSZ'!$A$22,2)</f>
        <v>6</v>
      </c>
      <c r="M171" s="89" t="str">
        <f>LEFT('II. PSZ'!$D$18,5)</f>
        <v>11:00</v>
      </c>
      <c r="N171" s="89" t="str">
        <f>RIGHT('II. PSZ'!$D$18,5)</f>
        <v>12:15</v>
      </c>
      <c r="O171" s="85" t="str">
        <f>VLOOKUP('II. PSZ'!$D$22,'II. PSZ'!$A$8:$P$14,15,FALSE) &amp; "{" &amp; VLOOKUP('II. PSZ'!$D$22,'II. PSZ'!$A$8:$P$14,13,FALSE) &amp; "}"</f>
        <v>LB17GMK09{KTK-valpenLB}</v>
      </c>
      <c r="P171" s="85" t="str">
        <f>"KTK-" &amp; 'II. PSZ'!$E$22</f>
        <v>KTK-B314</v>
      </c>
      <c r="Q171" s="80"/>
      <c r="R171" s="80" t="s">
        <v>265</v>
      </c>
      <c r="S171" s="80" t="s">
        <v>264</v>
      </c>
      <c r="T171" s="90" t="s">
        <v>264</v>
      </c>
    </row>
    <row r="172" spans="1:20" hidden="1">
      <c r="A172" s="87" t="s">
        <v>268</v>
      </c>
      <c r="B172" s="88" t="s">
        <v>269</v>
      </c>
      <c r="C172" s="80" t="s">
        <v>259</v>
      </c>
      <c r="D172" s="80" t="s">
        <v>260</v>
      </c>
      <c r="E172" s="81" t="s">
        <v>261</v>
      </c>
      <c r="F172" s="81" t="s">
        <v>262</v>
      </c>
      <c r="G172" s="81" t="s">
        <v>263</v>
      </c>
      <c r="H172" s="85" t="str">
        <f>VLOOKUP('II. PSZ'!$F$22,'II. PSZ'!$A$8:$P$14,13,FALSE)</f>
        <v>KTK-pszamvLB</v>
      </c>
      <c r="I172" s="85" t="str">
        <f>VLOOKUP('II. PSZ'!$F$22,'II. PSZ'!$A$8:$P$14,4,FALSE)</f>
        <v>Pénzügyi számvitel</v>
      </c>
      <c r="J172" s="85">
        <v>2</v>
      </c>
      <c r="K172" s="149">
        <f>WEEKNUM('II. PSZ'!$A$22,1) - WEEKNUM(E172,1) +1</f>
        <v>5</v>
      </c>
      <c r="L172" s="89">
        <f>WEEKDAY('II. PSZ'!$A$22,2)</f>
        <v>6</v>
      </c>
      <c r="M172" s="89" t="str">
        <f>LEFT('II. PSZ'!$F$18,5)</f>
        <v>12:30</v>
      </c>
      <c r="N172" s="89" t="str">
        <f>RIGHT('II. PSZ'!$F$18,5)</f>
        <v>13:45</v>
      </c>
      <c r="O172" s="85" t="str">
        <f>VLOOKUP('II. PSZ'!$F$22,'II. PSZ'!$A$8:$P$14,15,FALSE) &amp; "{" &amp; VLOOKUP('II. PSZ'!$F$22,'II. PSZ'!$A$8:$P$14,13,FALSE) &amp; "}"</f>
        <v>LB17PSB03{KTK-pszamvLB}</v>
      </c>
      <c r="P172" s="85" t="str">
        <f>"KTK-" &amp; 'II. PSZ'!$G$22</f>
        <v>KTK-B019</v>
      </c>
      <c r="Q172" s="80"/>
      <c r="R172" s="80" t="s">
        <v>265</v>
      </c>
      <c r="S172" s="80" t="s">
        <v>264</v>
      </c>
      <c r="T172" s="90" t="s">
        <v>264</v>
      </c>
    </row>
    <row r="173" spans="1:20" hidden="1">
      <c r="A173" s="87" t="s">
        <v>268</v>
      </c>
      <c r="B173" s="88" t="s">
        <v>269</v>
      </c>
      <c r="C173" s="80" t="s">
        <v>259</v>
      </c>
      <c r="D173" s="80" t="s">
        <v>260</v>
      </c>
      <c r="E173" s="81" t="s">
        <v>261</v>
      </c>
      <c r="F173" s="81" t="s">
        <v>262</v>
      </c>
      <c r="G173" s="81" t="s">
        <v>263</v>
      </c>
      <c r="H173" s="85" t="str">
        <f>VLOOKUP('II. PSZ'!$H$22,'II. PSZ'!$A$8:$P$14,13,FALSE)</f>
        <v>KTK-pszamvLB</v>
      </c>
      <c r="I173" s="85" t="str">
        <f>VLOOKUP('II. PSZ'!$H$22,'II. PSZ'!$A$8:$P$14,4,FALSE)</f>
        <v>Pénzügyi számvitel</v>
      </c>
      <c r="J173" s="85">
        <v>2</v>
      </c>
      <c r="K173" s="149">
        <f>WEEKNUM('II. PSZ'!$A$22,1) - WEEKNUM(E173,1) +1</f>
        <v>5</v>
      </c>
      <c r="L173" s="89">
        <f>WEEKDAY('II. PSZ'!$A$22,2)</f>
        <v>6</v>
      </c>
      <c r="M173" s="89" t="str">
        <f>LEFT('II. PSZ'!$H$18,5)</f>
        <v>14:00</v>
      </c>
      <c r="N173" s="89" t="str">
        <f>RIGHT('II. PSZ'!$H$18,5)</f>
        <v>15:15</v>
      </c>
      <c r="O173" s="85" t="str">
        <f>VLOOKUP('II. PSZ'!$H$22,'II. PSZ'!$A$8:$P$14,15,FALSE) &amp; "{" &amp; VLOOKUP('II. PSZ'!$H$22,'II. PSZ'!$A$8:$P$14,13,FALSE) &amp; "}"</f>
        <v>LB17PSB03{KTK-pszamvLB}</v>
      </c>
      <c r="P173" s="85" t="str">
        <f>"KTK-" &amp; 'II. PSZ'!$I$22</f>
        <v>KTK-B019</v>
      </c>
      <c r="Q173" s="80"/>
      <c r="R173" s="80" t="s">
        <v>265</v>
      </c>
      <c r="S173" s="80" t="s">
        <v>264</v>
      </c>
      <c r="T173" s="90" t="s">
        <v>264</v>
      </c>
    </row>
    <row r="174" spans="1:20" hidden="1">
      <c r="A174" s="87" t="s">
        <v>268</v>
      </c>
      <c r="B174" s="88" t="s">
        <v>269</v>
      </c>
      <c r="C174" s="80" t="s">
        <v>259</v>
      </c>
      <c r="D174" s="80" t="s">
        <v>260</v>
      </c>
      <c r="E174" s="81" t="s">
        <v>261</v>
      </c>
      <c r="F174" s="81" t="s">
        <v>262</v>
      </c>
      <c r="G174" s="81" t="s">
        <v>263</v>
      </c>
      <c r="H174" s="85" t="str">
        <f>VLOOKUP('II. PSZ'!$J$22,'II. PSZ'!$A$8:$P$14,13,FALSE)</f>
        <v>KTK-kornygLB</v>
      </c>
      <c r="I174" s="85" t="str">
        <f>VLOOKUP('II. PSZ'!$J$22,'II. PSZ'!$A$8:$P$14,4,FALSE)</f>
        <v>Környezetgazdaságtan</v>
      </c>
      <c r="J174" s="85">
        <v>2</v>
      </c>
      <c r="K174" s="149">
        <f>WEEKNUM('II. PSZ'!$A$22,1) - WEEKNUM(E174,1) +1</f>
        <v>5</v>
      </c>
      <c r="L174" s="89">
        <f>WEEKDAY('II. PSZ'!$A$22,2)</f>
        <v>6</v>
      </c>
      <c r="M174" s="89" t="str">
        <f>LEFT('II. PSZ'!$J$18,5)</f>
        <v>15:30</v>
      </c>
      <c r="N174" s="89" t="str">
        <f>RIGHT('II. PSZ'!$J$18,5)</f>
        <v>16:45</v>
      </c>
      <c r="O174" s="85" t="str">
        <f>VLOOKUP('II. PSZ'!$J$22,'II. PSZ'!$A$8:$P$14,15,FALSE) &amp; "{" &amp; VLOOKUP('II. PSZ'!$J$22,'II. PSZ'!$A$8:$P$14,13,FALSE) &amp; "}"</f>
        <v>LB17GMA03{KTK-kornygLB}</v>
      </c>
      <c r="P174" s="85" t="str">
        <f>"KTK-" &amp; 'II. PSZ'!$K$22</f>
        <v>KTK-B314</v>
      </c>
      <c r="Q174" s="80"/>
      <c r="R174" s="80" t="s">
        <v>265</v>
      </c>
      <c r="S174" s="80" t="s">
        <v>264</v>
      </c>
      <c r="T174" s="90" t="s">
        <v>264</v>
      </c>
    </row>
    <row r="175" spans="1:20" hidden="1">
      <c r="A175" s="87" t="s">
        <v>268</v>
      </c>
      <c r="B175" s="88" t="s">
        <v>269</v>
      </c>
      <c r="C175" s="80" t="s">
        <v>259</v>
      </c>
      <c r="D175" s="80" t="s">
        <v>260</v>
      </c>
      <c r="E175" s="81" t="s">
        <v>261</v>
      </c>
      <c r="F175" s="81" t="s">
        <v>262</v>
      </c>
      <c r="G175" s="81" t="s">
        <v>263</v>
      </c>
      <c r="H175" s="85" t="str">
        <f>VLOOKUP('II. PSZ'!$L$22,'II. PSZ'!$A$8:$P$14,13,FALSE)</f>
        <v>KTK-kornygLB</v>
      </c>
      <c r="I175" s="85" t="str">
        <f>VLOOKUP('II. PSZ'!$L$22,'II. PSZ'!$A$8:$P$14,4,FALSE)</f>
        <v>Környezetgazdaságtan</v>
      </c>
      <c r="J175" s="85">
        <v>2</v>
      </c>
      <c r="K175" s="149">
        <f>WEEKNUM('II. PSZ'!$A$22,1) - WEEKNUM(E175,1) +1</f>
        <v>5</v>
      </c>
      <c r="L175" s="89">
        <f>WEEKDAY('II. PSZ'!$A$22,2)</f>
        <v>6</v>
      </c>
      <c r="M175" s="89" t="str">
        <f>LEFT('II. PSZ'!$L$18,5)</f>
        <v>17:00</v>
      </c>
      <c r="N175" s="89" t="str">
        <f>RIGHT('II. PSZ'!$L$18,5)</f>
        <v>18:15</v>
      </c>
      <c r="O175" s="85" t="str">
        <f>VLOOKUP('II. PSZ'!$L$22,'II. PSZ'!$A$8:$P$14,15,FALSE) &amp; "{" &amp; VLOOKUP('II. PSZ'!$L$22,'II. PSZ'!$A$8:$P$14,13,FALSE) &amp; "}"</f>
        <v>LB17GMA03{KTK-kornygLB}</v>
      </c>
      <c r="P175" s="85" t="str">
        <f>"KTK-" &amp; 'II. PSZ'!$M$22</f>
        <v>KTK-B314</v>
      </c>
      <c r="Q175" s="80"/>
      <c r="R175" s="80" t="s">
        <v>265</v>
      </c>
      <c r="S175" s="80" t="s">
        <v>264</v>
      </c>
      <c r="T175" s="90" t="s">
        <v>264</v>
      </c>
    </row>
    <row r="176" spans="1:20" hidden="1">
      <c r="A176" s="87" t="s">
        <v>268</v>
      </c>
      <c r="B176" s="88" t="s">
        <v>269</v>
      </c>
      <c r="C176" s="80" t="s">
        <v>259</v>
      </c>
      <c r="D176" s="80" t="s">
        <v>260</v>
      </c>
      <c r="E176" s="81" t="s">
        <v>261</v>
      </c>
      <c r="F176" s="81" t="s">
        <v>262</v>
      </c>
      <c r="G176" s="81" t="s">
        <v>263</v>
      </c>
      <c r="H176" s="85" t="e">
        <f>VLOOKUP('II. PSZ'!$N$22,'II. PSZ'!$A$8:$P$14,13,FALSE)</f>
        <v>#N/A</v>
      </c>
      <c r="I176" s="85" t="e">
        <f>VLOOKUP('II. PSZ'!$N$22,'II. PSZ'!$A$8:$P$14,4,FALSE)</f>
        <v>#N/A</v>
      </c>
      <c r="J176" s="85">
        <v>2</v>
      </c>
      <c r="K176" s="149">
        <f>WEEKNUM('II. PSZ'!$A$22,1) - WEEKNUM(E176,1) +1</f>
        <v>5</v>
      </c>
      <c r="L176" s="89">
        <f>WEEKDAY('II. PSZ'!$A$22,2)</f>
        <v>6</v>
      </c>
      <c r="M176" s="89" t="str">
        <f>LEFT('II. PSZ'!$N$18,5)</f>
        <v/>
      </c>
      <c r="N176" s="89" t="str">
        <f>RIGHT('II. PSZ'!$N$18,5)</f>
        <v/>
      </c>
      <c r="O176" s="85" t="e">
        <f>VLOOKUP('II. PSZ'!$N$22,'II. PSZ'!$A$8:$P$14,15,FALSE) &amp; "{" &amp; VLOOKUP('II. PSZ'!$N$22,'II. PSZ'!$A$8:$P$14,13,FALSE) &amp; "}"</f>
        <v>#N/A</v>
      </c>
      <c r="P176" s="85" t="str">
        <f>"KTK-" &amp; 'II. PSZ'!$O$22</f>
        <v>KTK-</v>
      </c>
      <c r="Q176" s="80"/>
      <c r="R176" s="80" t="s">
        <v>265</v>
      </c>
      <c r="S176" s="80" t="s">
        <v>264</v>
      </c>
      <c r="T176" s="90" t="s">
        <v>264</v>
      </c>
    </row>
    <row r="177" spans="1:20" ht="15.75" hidden="1" thickBot="1">
      <c r="A177" s="91" t="s">
        <v>268</v>
      </c>
      <c r="B177" s="92" t="s">
        <v>269</v>
      </c>
      <c r="C177" s="93" t="s">
        <v>259</v>
      </c>
      <c r="D177" s="93" t="s">
        <v>260</v>
      </c>
      <c r="E177" s="94" t="s">
        <v>261</v>
      </c>
      <c r="F177" s="94" t="s">
        <v>262</v>
      </c>
      <c r="G177" s="94" t="s">
        <v>263</v>
      </c>
      <c r="H177" s="95" t="e">
        <f>VLOOKUP('II. PSZ'!$P$22,'II. PSZ'!$A$8:$P$14,13,FALSE)</f>
        <v>#N/A</v>
      </c>
      <c r="I177" s="95" t="e">
        <f>VLOOKUP('II. PSZ'!$P$22,'II. PSZ'!$A$8:$P$14,4,FALSE)</f>
        <v>#N/A</v>
      </c>
      <c r="J177" s="95">
        <v>2</v>
      </c>
      <c r="K177" s="150">
        <f>WEEKNUM('II. PSZ'!$A$22,1) - WEEKNUM(E177,1) +1</f>
        <v>5</v>
      </c>
      <c r="L177" s="96">
        <f>WEEKDAY('II. PSZ'!$A$22,2)</f>
        <v>6</v>
      </c>
      <c r="M177" s="96" t="str">
        <f>LEFT('II. PSZ'!$P$18,5)</f>
        <v>17:00</v>
      </c>
      <c r="N177" s="96" t="str">
        <f>RIGHT('II. PSZ'!$P$18,5)</f>
        <v>18:15</v>
      </c>
      <c r="O177" s="95" t="e">
        <f>VLOOKUP('II. PSZ'!$P$22,'II. PSZ'!$A$8:$P$14,15,FALSE) &amp; "{" &amp; VLOOKUP('II. PSZ'!$P$22,'II. PSZ'!$A$8:$P$14,13,FALSE) &amp; "}"</f>
        <v>#N/A</v>
      </c>
      <c r="P177" s="95" t="str">
        <f>"KTK-" &amp; 'II. PSZ'!$Q$22</f>
        <v>KTK-</v>
      </c>
      <c r="Q177" s="93"/>
      <c r="R177" s="93" t="s">
        <v>265</v>
      </c>
      <c r="S177" s="93" t="s">
        <v>264</v>
      </c>
      <c r="T177" s="97" t="s">
        <v>264</v>
      </c>
    </row>
    <row r="178" spans="1:20" hidden="1">
      <c r="A178" s="77" t="s">
        <v>268</v>
      </c>
      <c r="B178" s="78" t="s">
        <v>269</v>
      </c>
      <c r="C178" s="79" t="s">
        <v>259</v>
      </c>
      <c r="D178" s="80" t="s">
        <v>260</v>
      </c>
      <c r="E178" s="82" t="s">
        <v>261</v>
      </c>
      <c r="F178" s="82" t="s">
        <v>262</v>
      </c>
      <c r="G178" s="82" t="s">
        <v>263</v>
      </c>
      <c r="H178" s="83" t="str">
        <f>VLOOKUP('II. PSZ'!$B$23,'II. PSZ'!$A$8:$P$14,13,FALSE)</f>
        <v>KTK-vmstatLB</v>
      </c>
      <c r="I178" s="83" t="str">
        <f>VLOOKUP('II. PSZ'!$B$23,'II. PSZ'!$A$8:$P$14,4,FALSE)</f>
        <v>Valószínűségszámítás és statisztika</v>
      </c>
      <c r="J178" s="83">
        <v>2</v>
      </c>
      <c r="K178" s="148">
        <f>WEEKNUM('II. PSZ'!$A$23,1) - WEEKNUM(E178,1) +1</f>
        <v>7</v>
      </c>
      <c r="L178" s="84">
        <f>WEEKDAY('II. PSZ'!$A$23,2)</f>
        <v>6</v>
      </c>
      <c r="M178" s="84" t="str">
        <f>LEFT('II. PSZ'!$B$18,5)</f>
        <v>09:30</v>
      </c>
      <c r="N178" s="84" t="str">
        <f>RIGHT('II. PSZ'!$B$18,5)</f>
        <v>10:45</v>
      </c>
      <c r="O178" s="85" t="str">
        <f>VLOOKUP('II. PSZ'!$B$23,'II. PSZ'!$A$8:$P$14,15,FALSE) &amp; "{" &amp; VLOOKUP('II. PSZ'!$B$23,'II. PSZ'!$A$8:$P$14,13,FALSE) &amp; "}"</f>
        <v>LB17GMK10{KTK-vmstatLB}</v>
      </c>
      <c r="P178" s="83" t="str">
        <f>"KTK-" &amp; 'II. PSZ'!$C$23</f>
        <v>KTK-B314</v>
      </c>
      <c r="Q178" s="79"/>
      <c r="R178" s="79" t="s">
        <v>265</v>
      </c>
      <c r="S178" s="79" t="s">
        <v>264</v>
      </c>
      <c r="T178" s="86" t="s">
        <v>264</v>
      </c>
    </row>
    <row r="179" spans="1:20" hidden="1">
      <c r="A179" s="87" t="s">
        <v>268</v>
      </c>
      <c r="B179" s="88" t="s">
        <v>269</v>
      </c>
      <c r="C179" s="80" t="s">
        <v>259</v>
      </c>
      <c r="D179" s="80" t="s">
        <v>260</v>
      </c>
      <c r="E179" s="81" t="s">
        <v>261</v>
      </c>
      <c r="F179" s="81" t="s">
        <v>262</v>
      </c>
      <c r="G179" s="81" t="s">
        <v>263</v>
      </c>
      <c r="H179" s="85" t="str">
        <f>VLOOKUP('II. PSZ'!$D$23,'II. PSZ'!$A$8:$P$14,13,FALSE)</f>
        <v>KTK-vmstatLB</v>
      </c>
      <c r="I179" s="85" t="str">
        <f>VLOOKUP('II. PSZ'!$D$23,'II. PSZ'!$A$8:$P$14,4,FALSE)</f>
        <v>Valószínűségszámítás és statisztika</v>
      </c>
      <c r="J179" s="85">
        <v>2</v>
      </c>
      <c r="K179" s="149">
        <f>WEEKNUM('II. PSZ'!$A$23,1) - WEEKNUM(E179,1) +1</f>
        <v>7</v>
      </c>
      <c r="L179" s="89">
        <f>WEEKDAY('II. PSZ'!$A$23,2)</f>
        <v>6</v>
      </c>
      <c r="M179" s="89" t="str">
        <f>LEFT('II. PSZ'!$D$18,5)</f>
        <v>11:00</v>
      </c>
      <c r="N179" s="89" t="str">
        <f>RIGHT('II. PSZ'!$D$18,5)</f>
        <v>12:15</v>
      </c>
      <c r="O179" s="85" t="str">
        <f>VLOOKUP('II. PSZ'!$D$23,'II. PSZ'!$A$8:$P$14,15,FALSE) &amp; "{" &amp; VLOOKUP('II. PSZ'!$D$23,'II. PSZ'!$A$8:$P$14,13,FALSE) &amp; "}"</f>
        <v>LB17GMK10{KTK-vmstatLB}</v>
      </c>
      <c r="P179" s="85" t="str">
        <f>"KTK-" &amp; 'II. PSZ'!$E$23</f>
        <v>KTK-B314</v>
      </c>
      <c r="Q179" s="80"/>
      <c r="R179" s="80" t="s">
        <v>265</v>
      </c>
      <c r="S179" s="80" t="s">
        <v>264</v>
      </c>
      <c r="T179" s="90" t="s">
        <v>264</v>
      </c>
    </row>
    <row r="180" spans="1:20" hidden="1">
      <c r="A180" s="87" t="s">
        <v>268</v>
      </c>
      <c r="B180" s="88" t="s">
        <v>269</v>
      </c>
      <c r="C180" s="80" t="s">
        <v>259</v>
      </c>
      <c r="D180" s="80" t="s">
        <v>260</v>
      </c>
      <c r="E180" s="81" t="s">
        <v>261</v>
      </c>
      <c r="F180" s="81" t="s">
        <v>262</v>
      </c>
      <c r="G180" s="81" t="s">
        <v>263</v>
      </c>
      <c r="H180" s="85" t="str">
        <f>VLOOKUP('II. PSZ'!$F$23,'II. PSZ'!$A$8:$P$14,13,FALSE)</f>
        <v>KTK-vezszeLB</v>
      </c>
      <c r="I180" s="85" t="str">
        <f>VLOOKUP('II. PSZ'!$F$23,'II. PSZ'!$A$8:$P$14,4,FALSE)</f>
        <v>Vezetés - szervezés</v>
      </c>
      <c r="J180" s="85">
        <v>2</v>
      </c>
      <c r="K180" s="149">
        <f>WEEKNUM('II. PSZ'!$A$23,1) - WEEKNUM(E180,1) +1</f>
        <v>7</v>
      </c>
      <c r="L180" s="89">
        <f>WEEKDAY('II. PSZ'!$A$23,2)</f>
        <v>6</v>
      </c>
      <c r="M180" s="89" t="str">
        <f>LEFT('II. PSZ'!$F$18,5)</f>
        <v>12:30</v>
      </c>
      <c r="N180" s="89" t="str">
        <f>RIGHT('II. PSZ'!$F$18,5)</f>
        <v>13:45</v>
      </c>
      <c r="O180" s="85" t="str">
        <f>VLOOKUP('II. PSZ'!$F$23,'II. PSZ'!$A$8:$P$14,15,FALSE) &amp; "{" &amp; VLOOKUP('II. PSZ'!$F$23,'II. PSZ'!$A$8:$P$14,13,FALSE) &amp; "}"</f>
        <v>LB17GMK11{KTK-vezszeLB}</v>
      </c>
      <c r="P180" s="85" t="str">
        <f>"KTK-" &amp; 'II. PSZ'!$G$23</f>
        <v>KTK-B314</v>
      </c>
      <c r="Q180" s="80"/>
      <c r="R180" s="80" t="s">
        <v>265</v>
      </c>
      <c r="S180" s="80" t="s">
        <v>264</v>
      </c>
      <c r="T180" s="90" t="s">
        <v>264</v>
      </c>
    </row>
    <row r="181" spans="1:20" hidden="1">
      <c r="A181" s="87" t="s">
        <v>268</v>
      </c>
      <c r="B181" s="88" t="s">
        <v>269</v>
      </c>
      <c r="C181" s="80" t="s">
        <v>259</v>
      </c>
      <c r="D181" s="80" t="s">
        <v>260</v>
      </c>
      <c r="E181" s="81" t="s">
        <v>261</v>
      </c>
      <c r="F181" s="81" t="s">
        <v>262</v>
      </c>
      <c r="G181" s="81" t="s">
        <v>263</v>
      </c>
      <c r="H181" s="85" t="str">
        <f>VLOOKUP('II. PSZ'!$H$23,'II. PSZ'!$A$8:$P$14,13,FALSE)</f>
        <v>KTK-vezszeLB</v>
      </c>
      <c r="I181" s="85" t="str">
        <f>VLOOKUP('II. PSZ'!$H$23,'II. PSZ'!$A$8:$P$14,4,FALSE)</f>
        <v>Vezetés - szervezés</v>
      </c>
      <c r="J181" s="85">
        <v>2</v>
      </c>
      <c r="K181" s="149">
        <f>WEEKNUM('II. PSZ'!$A$23,1) - WEEKNUM(E181,1) +1</f>
        <v>7</v>
      </c>
      <c r="L181" s="89">
        <f>WEEKDAY('II. PSZ'!$A$23,2)</f>
        <v>6</v>
      </c>
      <c r="M181" s="89" t="str">
        <f>LEFT('II. PSZ'!$H$18,5)</f>
        <v>14:00</v>
      </c>
      <c r="N181" s="89" t="str">
        <f>RIGHT('II. PSZ'!$H$18,5)</f>
        <v>15:15</v>
      </c>
      <c r="O181" s="85" t="str">
        <f>VLOOKUP('II. PSZ'!$H$23,'II. PSZ'!$A$8:$P$14,15,FALSE) &amp; "{" &amp; VLOOKUP('II. PSZ'!$H$23,'II. PSZ'!$A$8:$P$14,13,FALSE) &amp; "}"</f>
        <v>LB17GMK11{KTK-vezszeLB}</v>
      </c>
      <c r="P181" s="85" t="str">
        <f>"KTK-" &amp; 'II. PSZ'!$I$23</f>
        <v>KTK-B314</v>
      </c>
      <c r="Q181" s="80"/>
      <c r="R181" s="80" t="s">
        <v>265</v>
      </c>
      <c r="S181" s="80" t="s">
        <v>264</v>
      </c>
      <c r="T181" s="90" t="s">
        <v>264</v>
      </c>
    </row>
    <row r="182" spans="1:20" hidden="1">
      <c r="A182" s="87" t="s">
        <v>268</v>
      </c>
      <c r="B182" s="88" t="s">
        <v>269</v>
      </c>
      <c r="C182" s="80" t="s">
        <v>259</v>
      </c>
      <c r="D182" s="80" t="s">
        <v>260</v>
      </c>
      <c r="E182" s="81" t="s">
        <v>261</v>
      </c>
      <c r="F182" s="81" t="s">
        <v>262</v>
      </c>
      <c r="G182" s="81" t="s">
        <v>263</v>
      </c>
      <c r="H182" s="85" t="str">
        <f>VLOOKUP('II. PSZ'!$J$23,'II. PSZ'!$A$8:$P$14,13,FALSE)</f>
        <v>KTK-neszreLB</v>
      </c>
      <c r="I182" s="85" t="str">
        <f>VLOOKUP('II. PSZ'!$J$23,'II. PSZ'!$A$8:$P$14,4,FALSE)</f>
        <v>Nemzetközi számviteli rendszerek</v>
      </c>
      <c r="J182" s="85">
        <v>2</v>
      </c>
      <c r="K182" s="149">
        <f>WEEKNUM('II. PSZ'!$A$23,1) - WEEKNUM(E182,1) +1</f>
        <v>7</v>
      </c>
      <c r="L182" s="89">
        <f>WEEKDAY('II. PSZ'!$A$23,2)</f>
        <v>6</v>
      </c>
      <c r="M182" s="89" t="str">
        <f>LEFT('II. PSZ'!$J$18,5)</f>
        <v>15:30</v>
      </c>
      <c r="N182" s="89" t="str">
        <f>RIGHT('II. PSZ'!$J$18,5)</f>
        <v>16:45</v>
      </c>
      <c r="O182" s="85" t="str">
        <f>VLOOKUP('II. PSZ'!$J$23,'II. PSZ'!$A$8:$P$14,15,FALSE) &amp; "{" &amp; VLOOKUP('II. PSZ'!$J$23,'II. PSZ'!$A$8:$P$14,13,FALSE) &amp; "}"</f>
        <v>LB17GMC03{KTK-neszreLB}</v>
      </c>
      <c r="P182" s="85" t="str">
        <f>"KTK-" &amp; 'II. PSZ'!$K$23</f>
        <v>KTK-B314</v>
      </c>
      <c r="Q182" s="80"/>
      <c r="R182" s="80" t="s">
        <v>265</v>
      </c>
      <c r="S182" s="80" t="s">
        <v>264</v>
      </c>
      <c r="T182" s="90" t="s">
        <v>264</v>
      </c>
    </row>
    <row r="183" spans="1:20" hidden="1">
      <c r="A183" s="87" t="s">
        <v>268</v>
      </c>
      <c r="B183" s="88" t="s">
        <v>269</v>
      </c>
      <c r="C183" s="80" t="s">
        <v>259</v>
      </c>
      <c r="D183" s="80" t="s">
        <v>260</v>
      </c>
      <c r="E183" s="81" t="s">
        <v>261</v>
      </c>
      <c r="F183" s="81" t="s">
        <v>262</v>
      </c>
      <c r="G183" s="81" t="s">
        <v>263</v>
      </c>
      <c r="H183" s="85" t="e">
        <f>VLOOKUP('II. PSZ'!$L$23,'II. PSZ'!$A$8:$P$14,13,FALSE)</f>
        <v>#N/A</v>
      </c>
      <c r="I183" s="85" t="e">
        <f>VLOOKUP('II. PSZ'!$L$23,'II. PSZ'!$A$8:$P$14,4,FALSE)</f>
        <v>#N/A</v>
      </c>
      <c r="J183" s="85">
        <v>2</v>
      </c>
      <c r="K183" s="149">
        <f>WEEKNUM('II. PSZ'!$A$23,1) - WEEKNUM(E183,1) +1</f>
        <v>7</v>
      </c>
      <c r="L183" s="89">
        <f>WEEKDAY('II. PSZ'!$A$23,2)</f>
        <v>6</v>
      </c>
      <c r="M183" s="89" t="str">
        <f>LEFT('II. PSZ'!$L$18,5)</f>
        <v>17:00</v>
      </c>
      <c r="N183" s="89" t="str">
        <f>RIGHT('II. PSZ'!$L$18,5)</f>
        <v>18:15</v>
      </c>
      <c r="O183" s="85" t="e">
        <f>VLOOKUP('II. PSZ'!$L$23,'II. PSZ'!$A$8:$P$14,15,FALSE) &amp; "{" &amp; VLOOKUP('II. PSZ'!$L$23,'II. PSZ'!$A$8:$P$14,13,FALSE) &amp; "}"</f>
        <v>#N/A</v>
      </c>
      <c r="P183" s="85" t="str">
        <f>"KTK-" &amp; 'II. PSZ'!$M$23</f>
        <v>KTK-</v>
      </c>
      <c r="Q183" s="80"/>
      <c r="R183" s="80" t="s">
        <v>265</v>
      </c>
      <c r="S183" s="80" t="s">
        <v>264</v>
      </c>
      <c r="T183" s="90" t="s">
        <v>264</v>
      </c>
    </row>
    <row r="184" spans="1:20" hidden="1">
      <c r="A184" s="87" t="s">
        <v>268</v>
      </c>
      <c r="B184" s="88" t="s">
        <v>269</v>
      </c>
      <c r="C184" s="80" t="s">
        <v>259</v>
      </c>
      <c r="D184" s="80" t="s">
        <v>260</v>
      </c>
      <c r="E184" s="81" t="s">
        <v>261</v>
      </c>
      <c r="F184" s="81" t="s">
        <v>262</v>
      </c>
      <c r="G184" s="81" t="s">
        <v>263</v>
      </c>
      <c r="H184" s="85" t="e">
        <f>VLOOKUP('II. PSZ'!$N$23,'II. PSZ'!$A$8:$P$14,13,FALSE)</f>
        <v>#N/A</v>
      </c>
      <c r="I184" s="85" t="e">
        <f>VLOOKUP('II. PSZ'!$N$23,'II. PSZ'!$A$8:$P$14,4,FALSE)</f>
        <v>#N/A</v>
      </c>
      <c r="J184" s="85">
        <v>2</v>
      </c>
      <c r="K184" s="149">
        <f>WEEKNUM('II. PSZ'!$A$23,1) - WEEKNUM(E184,1) +1</f>
        <v>7</v>
      </c>
      <c r="L184" s="89">
        <f>WEEKDAY('II. PSZ'!$A$23,2)</f>
        <v>6</v>
      </c>
      <c r="M184" s="89" t="str">
        <f>LEFT('II. PSZ'!$N$18,5)</f>
        <v/>
      </c>
      <c r="N184" s="89" t="str">
        <f>RIGHT('II. PSZ'!$N$18,5)</f>
        <v/>
      </c>
      <c r="O184" s="85" t="e">
        <f>VLOOKUP('II. PSZ'!$N$23,'II. PSZ'!$A$8:$P$14,15,FALSE) &amp; "{" &amp; VLOOKUP('II. PSZ'!$N$23,'II. PSZ'!$A$8:$P$14,13,FALSE) &amp; "}"</f>
        <v>#N/A</v>
      </c>
      <c r="P184" s="85" t="str">
        <f>"KTK-" &amp; 'II. PSZ'!$O$23</f>
        <v>KTK-</v>
      </c>
      <c r="Q184" s="80"/>
      <c r="R184" s="80" t="s">
        <v>265</v>
      </c>
      <c r="S184" s="80" t="s">
        <v>264</v>
      </c>
      <c r="T184" s="90" t="s">
        <v>264</v>
      </c>
    </row>
    <row r="185" spans="1:20" ht="15.75" hidden="1" thickBot="1">
      <c r="A185" s="91" t="s">
        <v>268</v>
      </c>
      <c r="B185" s="92" t="s">
        <v>269</v>
      </c>
      <c r="C185" s="93" t="s">
        <v>259</v>
      </c>
      <c r="D185" s="93" t="s">
        <v>260</v>
      </c>
      <c r="E185" s="94" t="s">
        <v>261</v>
      </c>
      <c r="F185" s="94" t="s">
        <v>262</v>
      </c>
      <c r="G185" s="94" t="s">
        <v>263</v>
      </c>
      <c r="H185" s="95" t="e">
        <f>VLOOKUP('II. PSZ'!$P$23,'II. PSZ'!$A$8:$P$14,13,FALSE)</f>
        <v>#N/A</v>
      </c>
      <c r="I185" s="95" t="e">
        <f>VLOOKUP('II. PSZ'!$P$23,'II. PSZ'!$A$8:$P$14,4,FALSE)</f>
        <v>#N/A</v>
      </c>
      <c r="J185" s="95">
        <v>2</v>
      </c>
      <c r="K185" s="150">
        <f>WEEKNUM('II. PSZ'!$A$23,1) - WEEKNUM(E185,1) +1</f>
        <v>7</v>
      </c>
      <c r="L185" s="96">
        <f>WEEKDAY('II. PSZ'!$A$23,2)</f>
        <v>6</v>
      </c>
      <c r="M185" s="96" t="str">
        <f>LEFT('II. PSZ'!$P$18,5)</f>
        <v>17:00</v>
      </c>
      <c r="N185" s="96" t="str">
        <f>RIGHT('II. PSZ'!$P$18,5)</f>
        <v>18:15</v>
      </c>
      <c r="O185" s="95" t="e">
        <f>VLOOKUP('II. PSZ'!$P$23,'II. PSZ'!$A$8:$P$14,15,FALSE) &amp; "{" &amp; VLOOKUP('II. PSZ'!$P$23,'II. PSZ'!$A$8:$P$14,13,FALSE) &amp; "}"</f>
        <v>#N/A</v>
      </c>
      <c r="P185" s="95" t="str">
        <f>"KTK-" &amp; 'II. PSZ'!$Q$23</f>
        <v>KTK-</v>
      </c>
      <c r="Q185" s="93"/>
      <c r="R185" s="93" t="s">
        <v>265</v>
      </c>
      <c r="S185" s="93" t="s">
        <v>264</v>
      </c>
      <c r="T185" s="97" t="s">
        <v>264</v>
      </c>
    </row>
    <row r="186" spans="1:20" hidden="1">
      <c r="A186" s="77" t="s">
        <v>268</v>
      </c>
      <c r="B186" s="78" t="s">
        <v>269</v>
      </c>
      <c r="C186" s="79" t="s">
        <v>259</v>
      </c>
      <c r="D186" s="80" t="s">
        <v>260</v>
      </c>
      <c r="E186" s="82" t="s">
        <v>261</v>
      </c>
      <c r="F186" s="82" t="s">
        <v>262</v>
      </c>
      <c r="G186" s="82" t="s">
        <v>263</v>
      </c>
      <c r="H186" s="83" t="str">
        <f>VLOOKUP('II. PSZ'!$B$24,'II. PSZ'!$A$8:$P$14,13,FALSE)</f>
        <v>KTK-valpenLB</v>
      </c>
      <c r="I186" s="83" t="str">
        <f>VLOOKUP('II. PSZ'!$B$24,'II. PSZ'!$A$8:$P$14,4,FALSE)</f>
        <v>Vállalati pénzügy</v>
      </c>
      <c r="J186" s="83">
        <v>2</v>
      </c>
      <c r="K186" s="148">
        <f>WEEKNUM('II. PSZ'!$A$24,1) - WEEKNUM(E186,1) +1</f>
        <v>10</v>
      </c>
      <c r="L186" s="84">
        <f>WEEKDAY('II. PSZ'!$A$24,2)</f>
        <v>6</v>
      </c>
      <c r="M186" s="84" t="str">
        <f>LEFT('II. PSZ'!$B$18,5)</f>
        <v>09:30</v>
      </c>
      <c r="N186" s="84" t="str">
        <f>RIGHT('II. PSZ'!$B$18,5)</f>
        <v>10:45</v>
      </c>
      <c r="O186" s="85" t="str">
        <f>VLOOKUP('II. PSZ'!$B$24,'II. PSZ'!$A$8:$P$14,15,FALSE) &amp; "{" &amp; VLOOKUP('II. PSZ'!$B$24,'II. PSZ'!$A$8:$P$14,13,FALSE) &amp; "}"</f>
        <v>LB17GMK09{KTK-valpenLB}</v>
      </c>
      <c r="P186" s="83" t="str">
        <f>"KTK-" &amp; 'II. PSZ'!$C$24</f>
        <v>KTK-B314</v>
      </c>
      <c r="Q186" s="79"/>
      <c r="R186" s="79" t="s">
        <v>265</v>
      </c>
      <c r="S186" s="79" t="s">
        <v>264</v>
      </c>
      <c r="T186" s="86" t="s">
        <v>264</v>
      </c>
    </row>
    <row r="187" spans="1:20" hidden="1">
      <c r="A187" s="87" t="s">
        <v>268</v>
      </c>
      <c r="B187" s="88" t="s">
        <v>269</v>
      </c>
      <c r="C187" s="80" t="s">
        <v>259</v>
      </c>
      <c r="D187" s="80" t="s">
        <v>260</v>
      </c>
      <c r="E187" s="81" t="s">
        <v>261</v>
      </c>
      <c r="F187" s="81" t="s">
        <v>262</v>
      </c>
      <c r="G187" s="81" t="s">
        <v>263</v>
      </c>
      <c r="H187" s="85" t="str">
        <f>VLOOKUP('II. PSZ'!$D$24,'II. PSZ'!$A$8:$P$14,13,FALSE)</f>
        <v>KTK-valpenLB</v>
      </c>
      <c r="I187" s="85" t="str">
        <f>VLOOKUP('II. PSZ'!$D$24,'II. PSZ'!$A$8:$P$14,4,FALSE)</f>
        <v>Vállalati pénzügy</v>
      </c>
      <c r="J187" s="85">
        <v>2</v>
      </c>
      <c r="K187" s="149">
        <f>WEEKNUM('II. PSZ'!$A$24,1) - WEEKNUM(E187,1) +1</f>
        <v>10</v>
      </c>
      <c r="L187" s="89">
        <f>WEEKDAY('II. PSZ'!$A$24,2)</f>
        <v>6</v>
      </c>
      <c r="M187" s="89" t="str">
        <f>LEFT('II. PSZ'!$D$18,5)</f>
        <v>11:00</v>
      </c>
      <c r="N187" s="89" t="str">
        <f>RIGHT('II. PSZ'!$D$18,5)</f>
        <v>12:15</v>
      </c>
      <c r="O187" s="85" t="str">
        <f>VLOOKUP('II. PSZ'!$D$24,'II. PSZ'!$A$8:$P$14,15,FALSE) &amp; "{" &amp; VLOOKUP('II. PSZ'!$D$24,'II. PSZ'!$A$8:$P$14,13,FALSE) &amp; "}"</f>
        <v>LB17GMK09{KTK-valpenLB}</v>
      </c>
      <c r="P187" s="85" t="str">
        <f>"KTK-" &amp; 'II. PSZ'!$E$24</f>
        <v>KTK-B314</v>
      </c>
      <c r="Q187" s="80"/>
      <c r="R187" s="80" t="s">
        <v>265</v>
      </c>
      <c r="S187" s="80" t="s">
        <v>264</v>
      </c>
      <c r="T187" s="90" t="s">
        <v>264</v>
      </c>
    </row>
    <row r="188" spans="1:20" hidden="1">
      <c r="A188" s="87" t="s">
        <v>268</v>
      </c>
      <c r="B188" s="88" t="s">
        <v>269</v>
      </c>
      <c r="C188" s="80" t="s">
        <v>259</v>
      </c>
      <c r="D188" s="80" t="s">
        <v>260</v>
      </c>
      <c r="E188" s="81" t="s">
        <v>261</v>
      </c>
      <c r="F188" s="81" t="s">
        <v>262</v>
      </c>
      <c r="G188" s="81" t="s">
        <v>263</v>
      </c>
      <c r="H188" s="85" t="str">
        <f>VLOOKUP('II. PSZ'!$F$24,'II. PSZ'!$A$8:$P$14,13,FALSE)</f>
        <v>KTK-pszamvLB</v>
      </c>
      <c r="I188" s="85" t="str">
        <f>VLOOKUP('II. PSZ'!$F$24,'II. PSZ'!$A$8:$P$14,4,FALSE)</f>
        <v>Pénzügyi számvitel</v>
      </c>
      <c r="J188" s="85">
        <v>2</v>
      </c>
      <c r="K188" s="149">
        <f>WEEKNUM('II. PSZ'!$A$24,1) - WEEKNUM(E188,1) +1</f>
        <v>10</v>
      </c>
      <c r="L188" s="89">
        <f>WEEKDAY('II. PSZ'!$A$24,2)</f>
        <v>6</v>
      </c>
      <c r="M188" s="89" t="str">
        <f>LEFT('II. PSZ'!$F$18,5)</f>
        <v>12:30</v>
      </c>
      <c r="N188" s="89" t="str">
        <f>RIGHT('II. PSZ'!$F$18,5)</f>
        <v>13:45</v>
      </c>
      <c r="O188" s="85" t="str">
        <f>VLOOKUP('II. PSZ'!$F$24,'II. PSZ'!$A$8:$P$14,15,FALSE) &amp; "{" &amp; VLOOKUP('II. PSZ'!$F$24,'II. PSZ'!$A$8:$P$14,13,FALSE) &amp; "}"</f>
        <v>LB17PSB03{KTK-pszamvLB}</v>
      </c>
      <c r="P188" s="85" t="str">
        <f>"KTK-" &amp; 'II. PSZ'!$G$24</f>
        <v>KTK-B019</v>
      </c>
      <c r="Q188" s="80"/>
      <c r="R188" s="80" t="s">
        <v>265</v>
      </c>
      <c r="S188" s="80" t="s">
        <v>264</v>
      </c>
      <c r="T188" s="90" t="s">
        <v>264</v>
      </c>
    </row>
    <row r="189" spans="1:20" hidden="1">
      <c r="A189" s="87" t="s">
        <v>268</v>
      </c>
      <c r="B189" s="88" t="s">
        <v>269</v>
      </c>
      <c r="C189" s="80" t="s">
        <v>259</v>
      </c>
      <c r="D189" s="80" t="s">
        <v>260</v>
      </c>
      <c r="E189" s="81" t="s">
        <v>261</v>
      </c>
      <c r="F189" s="81" t="s">
        <v>262</v>
      </c>
      <c r="G189" s="81" t="s">
        <v>263</v>
      </c>
      <c r="H189" s="85" t="str">
        <f>VLOOKUP('II. PSZ'!$H$24,'II. PSZ'!$A$8:$P$14,13,FALSE)</f>
        <v>KTK-pszamvLB</v>
      </c>
      <c r="I189" s="85" t="str">
        <f>VLOOKUP('II. PSZ'!$H$24,'II. PSZ'!$A$8:$P$14,4,FALSE)</f>
        <v>Pénzügyi számvitel</v>
      </c>
      <c r="J189" s="85">
        <v>2</v>
      </c>
      <c r="K189" s="149">
        <f>WEEKNUM('II. PSZ'!$A$24,1) - WEEKNUM(E189,1) +1</f>
        <v>10</v>
      </c>
      <c r="L189" s="89">
        <f>WEEKDAY('II. PSZ'!$A$24,2)</f>
        <v>6</v>
      </c>
      <c r="M189" s="89" t="str">
        <f>LEFT('II. PSZ'!$H$18,5)</f>
        <v>14:00</v>
      </c>
      <c r="N189" s="89" t="str">
        <f>RIGHT('II. PSZ'!$H$18,5)</f>
        <v>15:15</v>
      </c>
      <c r="O189" s="85" t="str">
        <f>VLOOKUP('II. PSZ'!$H$24,'II. PSZ'!$A$8:$P$14,15,FALSE) &amp; "{" &amp; VLOOKUP('II. PSZ'!$H$24,'II. PSZ'!$A$8:$P$14,13,FALSE) &amp; "}"</f>
        <v>LB17PSB03{KTK-pszamvLB}</v>
      </c>
      <c r="P189" s="85" t="str">
        <f>"KTK-" &amp; 'II. PSZ'!$I$24</f>
        <v>KTK-B019</v>
      </c>
      <c r="Q189" s="80"/>
      <c r="R189" s="80" t="s">
        <v>265</v>
      </c>
      <c r="S189" s="80" t="s">
        <v>264</v>
      </c>
      <c r="T189" s="90" t="s">
        <v>264</v>
      </c>
    </row>
    <row r="190" spans="1:20" hidden="1">
      <c r="A190" s="87" t="s">
        <v>268</v>
      </c>
      <c r="B190" s="88" t="s">
        <v>269</v>
      </c>
      <c r="C190" s="80" t="s">
        <v>259</v>
      </c>
      <c r="D190" s="80" t="s">
        <v>260</v>
      </c>
      <c r="E190" s="81" t="s">
        <v>261</v>
      </c>
      <c r="F190" s="81" t="s">
        <v>262</v>
      </c>
      <c r="G190" s="81" t="s">
        <v>263</v>
      </c>
      <c r="H190" s="85" t="str">
        <f>VLOOKUP('II. PSZ'!$J$24,'II. PSZ'!$A$8:$P$14,13,FALSE)</f>
        <v>KTK-kornygLB</v>
      </c>
      <c r="I190" s="85" t="str">
        <f>VLOOKUP('II. PSZ'!$J$24,'II. PSZ'!$A$8:$P$14,4,FALSE)</f>
        <v>Környezetgazdaságtan</v>
      </c>
      <c r="J190" s="85">
        <v>2</v>
      </c>
      <c r="K190" s="149">
        <f>WEEKNUM('II. PSZ'!$A$24,1) - WEEKNUM(E190,1) +1</f>
        <v>10</v>
      </c>
      <c r="L190" s="89">
        <f>WEEKDAY('II. PSZ'!$A$24,2)</f>
        <v>6</v>
      </c>
      <c r="M190" s="89" t="str">
        <f>LEFT('II. PSZ'!$J$18,5)</f>
        <v>15:30</v>
      </c>
      <c r="N190" s="89" t="str">
        <f>RIGHT('II. PSZ'!$J$18,5)</f>
        <v>16:45</v>
      </c>
      <c r="O190" s="85" t="str">
        <f>VLOOKUP('II. PSZ'!$J$24,'II. PSZ'!$A$8:$P$14,15,FALSE) &amp; "{" &amp; VLOOKUP('II. PSZ'!$J$24,'II. PSZ'!$A$8:$P$14,13,FALSE) &amp; "}"</f>
        <v>LB17GMA03{KTK-kornygLB}</v>
      </c>
      <c r="P190" s="85" t="str">
        <f>"KTK-" &amp; 'II. PSZ'!$K$24</f>
        <v>KTK-B314</v>
      </c>
      <c r="Q190" s="80"/>
      <c r="R190" s="80" t="s">
        <v>265</v>
      </c>
      <c r="S190" s="80" t="s">
        <v>264</v>
      </c>
      <c r="T190" s="90" t="s">
        <v>264</v>
      </c>
    </row>
    <row r="191" spans="1:20" hidden="1">
      <c r="A191" s="87" t="s">
        <v>268</v>
      </c>
      <c r="B191" s="88" t="s">
        <v>269</v>
      </c>
      <c r="C191" s="80" t="s">
        <v>259</v>
      </c>
      <c r="D191" s="80" t="s">
        <v>260</v>
      </c>
      <c r="E191" s="81" t="s">
        <v>261</v>
      </c>
      <c r="F191" s="81" t="s">
        <v>262</v>
      </c>
      <c r="G191" s="81" t="s">
        <v>263</v>
      </c>
      <c r="H191" s="85" t="e">
        <f>VLOOKUP('II. PSZ'!$L$24,'II. PSZ'!$A$8:$P$14,13,FALSE)</f>
        <v>#N/A</v>
      </c>
      <c r="I191" s="85" t="e">
        <f>VLOOKUP('II. PSZ'!$L$24,'II. PSZ'!$A$8:$P$14,4,FALSE)</f>
        <v>#N/A</v>
      </c>
      <c r="J191" s="85">
        <v>2</v>
      </c>
      <c r="K191" s="149">
        <f>WEEKNUM('II. PSZ'!$A$24,1) - WEEKNUM(E191,1) +1</f>
        <v>10</v>
      </c>
      <c r="L191" s="89">
        <f>WEEKDAY('II. PSZ'!$A$24,2)</f>
        <v>6</v>
      </c>
      <c r="M191" s="89" t="str">
        <f>LEFT('II. PSZ'!$L$18,5)</f>
        <v>17:00</v>
      </c>
      <c r="N191" s="89" t="str">
        <f>RIGHT('II. PSZ'!$L$18,5)</f>
        <v>18:15</v>
      </c>
      <c r="O191" s="85" t="e">
        <f>VLOOKUP('II. PSZ'!$L$24,'II. PSZ'!$A$8:$P$14,15,FALSE) &amp; "{" &amp; VLOOKUP('II. PSZ'!$L$24,'II. PSZ'!$A$8:$P$14,13,FALSE) &amp; "}"</f>
        <v>#N/A</v>
      </c>
      <c r="P191" s="85" t="str">
        <f>"KTK-" &amp; 'II. PSZ'!$M$24</f>
        <v>KTK-</v>
      </c>
      <c r="Q191" s="80"/>
      <c r="R191" s="80" t="s">
        <v>265</v>
      </c>
      <c r="S191" s="80" t="s">
        <v>264</v>
      </c>
      <c r="T191" s="90" t="s">
        <v>264</v>
      </c>
    </row>
    <row r="192" spans="1:20" hidden="1">
      <c r="A192" s="87" t="s">
        <v>268</v>
      </c>
      <c r="B192" s="88" t="s">
        <v>269</v>
      </c>
      <c r="C192" s="80" t="s">
        <v>259</v>
      </c>
      <c r="D192" s="80" t="s">
        <v>260</v>
      </c>
      <c r="E192" s="81" t="s">
        <v>261</v>
      </c>
      <c r="F192" s="81" t="s">
        <v>262</v>
      </c>
      <c r="G192" s="81" t="s">
        <v>263</v>
      </c>
      <c r="H192" s="85" t="e">
        <f>VLOOKUP('II. PSZ'!$N$24,'II. PSZ'!$A$8:$P$14,13,FALSE)</f>
        <v>#N/A</v>
      </c>
      <c r="I192" s="85" t="e">
        <f>VLOOKUP('II. PSZ'!$N$24,'II. PSZ'!$A$8:$P$14,4,FALSE)</f>
        <v>#N/A</v>
      </c>
      <c r="J192" s="85">
        <v>2</v>
      </c>
      <c r="K192" s="149">
        <f>WEEKNUM('II. PSZ'!$A$24,1) - WEEKNUM(E192,1) +1</f>
        <v>10</v>
      </c>
      <c r="L192" s="89">
        <f>WEEKDAY('II. PSZ'!$A$24,2)</f>
        <v>6</v>
      </c>
      <c r="M192" s="89" t="str">
        <f>LEFT('II. PSZ'!$N$18,5)</f>
        <v/>
      </c>
      <c r="N192" s="89" t="str">
        <f>RIGHT('II. PSZ'!$N$18,5)</f>
        <v/>
      </c>
      <c r="O192" s="85" t="e">
        <f>VLOOKUP('II. PSZ'!$N$24,'II. PSZ'!$A$8:$P$14,15,FALSE) &amp; "{" &amp; VLOOKUP('II. PSZ'!$N$24,'II. PSZ'!$A$8:$P$14,13,FALSE) &amp; "}"</f>
        <v>#N/A</v>
      </c>
      <c r="P192" s="85" t="str">
        <f>"KTK-" &amp; 'II. PSZ'!$O$24</f>
        <v>KTK-</v>
      </c>
      <c r="Q192" s="80"/>
      <c r="R192" s="80" t="s">
        <v>265</v>
      </c>
      <c r="S192" s="80" t="s">
        <v>264</v>
      </c>
      <c r="T192" s="90" t="s">
        <v>264</v>
      </c>
    </row>
    <row r="193" spans="1:20" ht="15.75" hidden="1" thickBot="1">
      <c r="A193" s="91" t="s">
        <v>268</v>
      </c>
      <c r="B193" s="92" t="s">
        <v>269</v>
      </c>
      <c r="C193" s="93" t="s">
        <v>259</v>
      </c>
      <c r="D193" s="93" t="s">
        <v>260</v>
      </c>
      <c r="E193" s="94" t="s">
        <v>261</v>
      </c>
      <c r="F193" s="94" t="s">
        <v>262</v>
      </c>
      <c r="G193" s="94" t="s">
        <v>263</v>
      </c>
      <c r="H193" s="95" t="e">
        <f>VLOOKUP('II. PSZ'!$P$24,'II. PSZ'!$A$8:$P$14,13,FALSE)</f>
        <v>#N/A</v>
      </c>
      <c r="I193" s="95" t="e">
        <f>VLOOKUP('II. PSZ'!$P$24,'II. PSZ'!$A$8:$P$14,4,FALSE)</f>
        <v>#N/A</v>
      </c>
      <c r="J193" s="95">
        <v>2</v>
      </c>
      <c r="K193" s="150">
        <f>WEEKNUM('II. PSZ'!$A$24,1) - WEEKNUM(E193,1) +1</f>
        <v>10</v>
      </c>
      <c r="L193" s="96">
        <f>WEEKDAY('II. PSZ'!$A$24,2)</f>
        <v>6</v>
      </c>
      <c r="M193" s="96" t="str">
        <f>LEFT('II. PSZ'!$P$18,5)</f>
        <v>17:00</v>
      </c>
      <c r="N193" s="96" t="str">
        <f>RIGHT('II. PSZ'!$P$18,5)</f>
        <v>18:15</v>
      </c>
      <c r="O193" s="95" t="e">
        <f>VLOOKUP('II. PSZ'!$P$24,'II. PSZ'!$A$8:$P$14,15,FALSE) &amp; "{" &amp; VLOOKUP('II. PSZ'!$P$24,'II. PSZ'!$A$8:$P$14,13,FALSE) &amp; "}"</f>
        <v>#N/A</v>
      </c>
      <c r="P193" s="95" t="str">
        <f>"KTK-" &amp; 'II. PSZ'!$Q$24</f>
        <v>KTK-</v>
      </c>
      <c r="Q193" s="93"/>
      <c r="R193" s="93" t="s">
        <v>265</v>
      </c>
      <c r="S193" s="93" t="s">
        <v>264</v>
      </c>
      <c r="T193" s="97" t="s">
        <v>264</v>
      </c>
    </row>
    <row r="194" spans="1:20" hidden="1">
      <c r="A194" s="77" t="s">
        <v>268</v>
      </c>
      <c r="B194" s="78" t="s">
        <v>269</v>
      </c>
      <c r="C194" s="79" t="s">
        <v>259</v>
      </c>
      <c r="D194" s="80" t="s">
        <v>260</v>
      </c>
      <c r="E194" s="82" t="s">
        <v>261</v>
      </c>
      <c r="F194" s="82" t="s">
        <v>262</v>
      </c>
      <c r="G194" s="82" t="s">
        <v>263</v>
      </c>
      <c r="H194" s="83" t="str">
        <f>VLOOKUP('II. PSZ'!$B$25,'II. PSZ'!$A$8:$P$14,13,FALSE)</f>
        <v>KTK-vmstatLB</v>
      </c>
      <c r="I194" s="83" t="str">
        <f>VLOOKUP('II. PSZ'!$B$25,'II. PSZ'!$A$8:$P$14,4,FALSE)</f>
        <v>Valószínűségszámítás és statisztika</v>
      </c>
      <c r="J194" s="83">
        <v>2</v>
      </c>
      <c r="K194" s="148">
        <f>WEEKNUM('II. PSZ'!$A$25,1) - WEEKNUM(E194,1) +1</f>
        <v>11</v>
      </c>
      <c r="L194" s="84">
        <f>WEEKDAY('II. PSZ'!$A$25,2)</f>
        <v>6</v>
      </c>
      <c r="M194" s="84" t="str">
        <f>LEFT('II. PSZ'!$B$18,5)</f>
        <v>09:30</v>
      </c>
      <c r="N194" s="84" t="str">
        <f>RIGHT('II. PSZ'!$B$18,5)</f>
        <v>10:45</v>
      </c>
      <c r="O194" s="85" t="str">
        <f>VLOOKUP('II. PSZ'!$B$25,'II. PSZ'!$A$8:$P$14,15,FALSE) &amp; "{" &amp; VLOOKUP('II. PSZ'!$B$25,'II. PSZ'!$A$8:$P$14,13,FALSE) &amp; "}"</f>
        <v>LB17GMK10{KTK-vmstatLB}</v>
      </c>
      <c r="P194" s="83" t="str">
        <f>"KTK-" &amp; 'II. PSZ'!$C$25</f>
        <v>KTK-B314;KTK-B436</v>
      </c>
      <c r="Q194" s="79"/>
      <c r="R194" s="79" t="s">
        <v>265</v>
      </c>
      <c r="S194" s="79" t="s">
        <v>264</v>
      </c>
      <c r="T194" s="86" t="s">
        <v>264</v>
      </c>
    </row>
    <row r="195" spans="1:20" hidden="1">
      <c r="A195" s="87" t="s">
        <v>268</v>
      </c>
      <c r="B195" s="88" t="s">
        <v>269</v>
      </c>
      <c r="C195" s="80" t="s">
        <v>259</v>
      </c>
      <c r="D195" s="80" t="s">
        <v>260</v>
      </c>
      <c r="E195" s="81" t="s">
        <v>261</v>
      </c>
      <c r="F195" s="81" t="s">
        <v>262</v>
      </c>
      <c r="G195" s="81" t="s">
        <v>263</v>
      </c>
      <c r="H195" s="85" t="str">
        <f>VLOOKUP('II. PSZ'!$D$25,'II. PSZ'!$A$8:$P$14,13,FALSE)</f>
        <v>KTK-vmstatLB</v>
      </c>
      <c r="I195" s="85" t="str">
        <f>VLOOKUP('II. PSZ'!$D$25,'II. PSZ'!$A$8:$P$14,4,FALSE)</f>
        <v>Valószínűségszámítás és statisztika</v>
      </c>
      <c r="J195" s="85">
        <v>2</v>
      </c>
      <c r="K195" s="149">
        <f>WEEKNUM('II. PSZ'!$A$25,1) - WEEKNUM(E195,1) +1</f>
        <v>11</v>
      </c>
      <c r="L195" s="89">
        <f>WEEKDAY('II. PSZ'!$A$25,2)</f>
        <v>6</v>
      </c>
      <c r="M195" s="89" t="str">
        <f>LEFT('II. PSZ'!$D$18,5)</f>
        <v>11:00</v>
      </c>
      <c r="N195" s="89" t="str">
        <f>RIGHT('II. PSZ'!$D$18,5)</f>
        <v>12:15</v>
      </c>
      <c r="O195" s="85" t="str">
        <f>VLOOKUP('II. PSZ'!$D$25,'II. PSZ'!$A$8:$P$14,15,FALSE) &amp; "{" &amp; VLOOKUP('II. PSZ'!$D$25,'II. PSZ'!$A$8:$P$14,13,FALSE) &amp; "}"</f>
        <v>LB17GMK10{KTK-vmstatLB}</v>
      </c>
      <c r="P195" s="85" t="str">
        <f>"KTK-" &amp; 'II. PSZ'!$E$25</f>
        <v>KTK-B314;KTK-B436</v>
      </c>
      <c r="Q195" s="80"/>
      <c r="R195" s="80" t="s">
        <v>265</v>
      </c>
      <c r="S195" s="80" t="s">
        <v>264</v>
      </c>
      <c r="T195" s="90" t="s">
        <v>264</v>
      </c>
    </row>
    <row r="196" spans="1:20" hidden="1">
      <c r="A196" s="87" t="s">
        <v>268</v>
      </c>
      <c r="B196" s="88" t="s">
        <v>269</v>
      </c>
      <c r="C196" s="80" t="s">
        <v>259</v>
      </c>
      <c r="D196" s="80" t="s">
        <v>260</v>
      </c>
      <c r="E196" s="81" t="s">
        <v>261</v>
      </c>
      <c r="F196" s="81" t="s">
        <v>262</v>
      </c>
      <c r="G196" s="81" t="s">
        <v>263</v>
      </c>
      <c r="H196" s="85" t="str">
        <f>VLOOKUP('II. PSZ'!$F$25,'II. PSZ'!$A$8:$P$14,13,FALSE)</f>
        <v>KTK-vezszeLB</v>
      </c>
      <c r="I196" s="85" t="str">
        <f>VLOOKUP('II. PSZ'!$F$25,'II. PSZ'!$A$8:$P$14,4,FALSE)</f>
        <v>Vezetés - szervezés</v>
      </c>
      <c r="J196" s="85">
        <v>2</v>
      </c>
      <c r="K196" s="149">
        <f>WEEKNUM('II. PSZ'!$A$25,1) - WEEKNUM(E196,1) +1</f>
        <v>11</v>
      </c>
      <c r="L196" s="89">
        <f>WEEKDAY('II. PSZ'!$A$25,2)</f>
        <v>6</v>
      </c>
      <c r="M196" s="89" t="str">
        <f>LEFT('II. PSZ'!$F$18,5)</f>
        <v>12:30</v>
      </c>
      <c r="N196" s="89" t="str">
        <f>RIGHT('II. PSZ'!$F$18,5)</f>
        <v>13:45</v>
      </c>
      <c r="O196" s="85" t="str">
        <f>VLOOKUP('II. PSZ'!$F$25,'II. PSZ'!$A$8:$P$14,15,FALSE) &amp; "{" &amp; VLOOKUP('II. PSZ'!$F$25,'II. PSZ'!$A$8:$P$14,13,FALSE) &amp; "}"</f>
        <v>LB17GMK11{KTK-vezszeLB}</v>
      </c>
      <c r="P196" s="85" t="str">
        <f>"KTK-" &amp; 'II. PSZ'!$G$25</f>
        <v>KTK-B314</v>
      </c>
      <c r="Q196" s="80"/>
      <c r="R196" s="80" t="s">
        <v>265</v>
      </c>
      <c r="S196" s="80" t="s">
        <v>264</v>
      </c>
      <c r="T196" s="90" t="s">
        <v>264</v>
      </c>
    </row>
    <row r="197" spans="1:20" hidden="1">
      <c r="A197" s="87" t="s">
        <v>268</v>
      </c>
      <c r="B197" s="88" t="s">
        <v>269</v>
      </c>
      <c r="C197" s="80" t="s">
        <v>259</v>
      </c>
      <c r="D197" s="80" t="s">
        <v>260</v>
      </c>
      <c r="E197" s="81" t="s">
        <v>261</v>
      </c>
      <c r="F197" s="81" t="s">
        <v>262</v>
      </c>
      <c r="G197" s="81" t="s">
        <v>263</v>
      </c>
      <c r="H197" s="85" t="str">
        <f>VLOOKUP('II. PSZ'!$H$25,'II. PSZ'!$A$8:$P$14,13,FALSE)</f>
        <v>KTK-vezszeLB</v>
      </c>
      <c r="I197" s="85" t="str">
        <f>VLOOKUP('II. PSZ'!$H$25,'II. PSZ'!$A$8:$P$14,4,FALSE)</f>
        <v>Vezetés - szervezés</v>
      </c>
      <c r="J197" s="85">
        <v>2</v>
      </c>
      <c r="K197" s="149">
        <f>WEEKNUM('II. PSZ'!$A$25,1) - WEEKNUM(E197,1) +1</f>
        <v>11</v>
      </c>
      <c r="L197" s="89">
        <f>WEEKDAY('II. PSZ'!$A$25,2)</f>
        <v>6</v>
      </c>
      <c r="M197" s="89" t="str">
        <f>LEFT('II. PSZ'!$H$18,5)</f>
        <v>14:00</v>
      </c>
      <c r="N197" s="89" t="str">
        <f>RIGHT('II. PSZ'!$H$18,5)</f>
        <v>15:15</v>
      </c>
      <c r="O197" s="85" t="str">
        <f>VLOOKUP('II. PSZ'!$H$25,'II. PSZ'!$A$8:$P$14,15,FALSE) &amp; "{" &amp; VLOOKUP('II. PSZ'!$H$25,'II. PSZ'!$A$8:$P$14,13,FALSE) &amp; "}"</f>
        <v>LB17GMK11{KTK-vezszeLB}</v>
      </c>
      <c r="P197" s="85" t="str">
        <f>"KTK-" &amp; 'II. PSZ'!$I$25</f>
        <v>KTK-B314</v>
      </c>
      <c r="Q197" s="80"/>
      <c r="R197" s="80" t="s">
        <v>265</v>
      </c>
      <c r="S197" s="80" t="s">
        <v>264</v>
      </c>
      <c r="T197" s="90" t="s">
        <v>264</v>
      </c>
    </row>
    <row r="198" spans="1:20" hidden="1">
      <c r="A198" s="87" t="s">
        <v>268</v>
      </c>
      <c r="B198" s="88" t="s">
        <v>269</v>
      </c>
      <c r="C198" s="80" t="s">
        <v>259</v>
      </c>
      <c r="D198" s="80" t="s">
        <v>260</v>
      </c>
      <c r="E198" s="81" t="s">
        <v>261</v>
      </c>
      <c r="F198" s="81" t="s">
        <v>262</v>
      </c>
      <c r="G198" s="81" t="s">
        <v>263</v>
      </c>
      <c r="H198" s="85" t="str">
        <f>VLOOKUP('II. PSZ'!$J$25,'II. PSZ'!$A$8:$P$14,13,FALSE)</f>
        <v>KTK-neszreLB</v>
      </c>
      <c r="I198" s="85" t="str">
        <f>VLOOKUP('II. PSZ'!$J$25,'II. PSZ'!$A$8:$P$14,4,FALSE)</f>
        <v>Nemzetközi számviteli rendszerek</v>
      </c>
      <c r="J198" s="85">
        <v>2</v>
      </c>
      <c r="K198" s="149">
        <f>WEEKNUM('II. PSZ'!$A$25,1) - WEEKNUM(E198,1) +1</f>
        <v>11</v>
      </c>
      <c r="L198" s="89">
        <f>WEEKDAY('II. PSZ'!$A$25,2)</f>
        <v>6</v>
      </c>
      <c r="M198" s="89" t="str">
        <f>LEFT('II. PSZ'!$J$18,5)</f>
        <v>15:30</v>
      </c>
      <c r="N198" s="89" t="str">
        <f>RIGHT('II. PSZ'!$J$18,5)</f>
        <v>16:45</v>
      </c>
      <c r="O198" s="85" t="str">
        <f>VLOOKUP('II. PSZ'!$J$25,'II. PSZ'!$A$8:$P$14,15,FALSE) &amp; "{" &amp; VLOOKUP('II. PSZ'!$J$25,'II. PSZ'!$A$8:$P$14,13,FALSE) &amp; "}"</f>
        <v>LB17GMC03{KTK-neszreLB}</v>
      </c>
      <c r="P198" s="85" t="str">
        <f>"KTK-" &amp; 'II. PSZ'!$K$25</f>
        <v>KTK-B314</v>
      </c>
      <c r="Q198" s="80"/>
      <c r="R198" s="80" t="s">
        <v>265</v>
      </c>
      <c r="S198" s="80" t="s">
        <v>264</v>
      </c>
      <c r="T198" s="90" t="s">
        <v>264</v>
      </c>
    </row>
    <row r="199" spans="1:20" hidden="1">
      <c r="A199" s="87" t="s">
        <v>268</v>
      </c>
      <c r="B199" s="88" t="s">
        <v>269</v>
      </c>
      <c r="C199" s="80" t="s">
        <v>259</v>
      </c>
      <c r="D199" s="80" t="s">
        <v>260</v>
      </c>
      <c r="E199" s="81" t="s">
        <v>261</v>
      </c>
      <c r="F199" s="81" t="s">
        <v>262</v>
      </c>
      <c r="G199" s="81" t="s">
        <v>263</v>
      </c>
      <c r="H199" s="85" t="e">
        <f>VLOOKUP('II. PSZ'!$L$25,'II. PSZ'!$A$8:$P$14,13,FALSE)</f>
        <v>#N/A</v>
      </c>
      <c r="I199" s="85" t="e">
        <f>VLOOKUP('II. PSZ'!$L$25,'II. PSZ'!$A$8:$P$14,4,FALSE)</f>
        <v>#N/A</v>
      </c>
      <c r="J199" s="85">
        <v>2</v>
      </c>
      <c r="K199" s="149">
        <f>WEEKNUM('II. PSZ'!$A$25,1) - WEEKNUM(E199,1) +1</f>
        <v>11</v>
      </c>
      <c r="L199" s="89">
        <f>WEEKDAY('II. PSZ'!$A$25,2)</f>
        <v>6</v>
      </c>
      <c r="M199" s="89" t="str">
        <f>LEFT('II. PSZ'!$L$18,5)</f>
        <v>17:00</v>
      </c>
      <c r="N199" s="89" t="str">
        <f>RIGHT('II. PSZ'!$L$18,5)</f>
        <v>18:15</v>
      </c>
      <c r="O199" s="85" t="e">
        <f>VLOOKUP('II. PSZ'!$L$25,'II. PSZ'!$A$8:$P$14,15,FALSE) &amp; "{" &amp; VLOOKUP('II. PSZ'!$L$25,'II. PSZ'!$A$8:$P$14,13,FALSE) &amp; "}"</f>
        <v>#N/A</v>
      </c>
      <c r="P199" s="85" t="str">
        <f>"KTK-" &amp; 'II. PSZ'!$M$25</f>
        <v>KTK-</v>
      </c>
      <c r="Q199" s="80"/>
      <c r="R199" s="80" t="s">
        <v>265</v>
      </c>
      <c r="S199" s="80" t="s">
        <v>264</v>
      </c>
      <c r="T199" s="90" t="s">
        <v>264</v>
      </c>
    </row>
    <row r="200" spans="1:20" hidden="1">
      <c r="A200" s="87" t="s">
        <v>268</v>
      </c>
      <c r="B200" s="88" t="s">
        <v>269</v>
      </c>
      <c r="C200" s="80" t="s">
        <v>259</v>
      </c>
      <c r="D200" s="80" t="s">
        <v>260</v>
      </c>
      <c r="E200" s="81" t="s">
        <v>261</v>
      </c>
      <c r="F200" s="81" t="s">
        <v>262</v>
      </c>
      <c r="G200" s="81" t="s">
        <v>263</v>
      </c>
      <c r="H200" s="85" t="e">
        <f>VLOOKUP('II. PSZ'!$N$25,'II. PSZ'!$A$8:$P$14,13,FALSE)</f>
        <v>#N/A</v>
      </c>
      <c r="I200" s="85" t="e">
        <f>VLOOKUP('II. PSZ'!$N$25,'II. PSZ'!$A$8:$P$14,4,FALSE)</f>
        <v>#N/A</v>
      </c>
      <c r="J200" s="85">
        <v>2</v>
      </c>
      <c r="K200" s="149">
        <f>WEEKNUM('II. PSZ'!$A$25,1) - WEEKNUM(E200,1) +1</f>
        <v>11</v>
      </c>
      <c r="L200" s="89">
        <f>WEEKDAY('II. PSZ'!$A$25,2)</f>
        <v>6</v>
      </c>
      <c r="M200" s="89" t="str">
        <f>LEFT('II. PSZ'!$N$18,5)</f>
        <v/>
      </c>
      <c r="N200" s="89" t="str">
        <f>RIGHT('II. PSZ'!$N$18,5)</f>
        <v/>
      </c>
      <c r="O200" s="85" t="e">
        <f>VLOOKUP('II. PSZ'!$N$25,'II. PSZ'!$A$8:$P$14,15,FALSE) &amp; "{" &amp; VLOOKUP('II. PSZ'!$N$25,'II. PSZ'!$A$8:$P$14,13,FALSE) &amp; "}"</f>
        <v>#N/A</v>
      </c>
      <c r="P200" s="85" t="str">
        <f>"KTK-" &amp; 'II. PSZ'!$O$25</f>
        <v>KTK-</v>
      </c>
      <c r="Q200" s="80"/>
      <c r="R200" s="80" t="s">
        <v>265</v>
      </c>
      <c r="S200" s="80" t="s">
        <v>264</v>
      </c>
      <c r="T200" s="90" t="s">
        <v>264</v>
      </c>
    </row>
    <row r="201" spans="1:20" ht="15.75" hidden="1" thickBot="1">
      <c r="A201" s="91" t="s">
        <v>268</v>
      </c>
      <c r="B201" s="92" t="s">
        <v>269</v>
      </c>
      <c r="C201" s="93" t="s">
        <v>259</v>
      </c>
      <c r="D201" s="93" t="s">
        <v>260</v>
      </c>
      <c r="E201" s="94" t="s">
        <v>261</v>
      </c>
      <c r="F201" s="94" t="s">
        <v>262</v>
      </c>
      <c r="G201" s="94" t="s">
        <v>263</v>
      </c>
      <c r="H201" s="95" t="e">
        <f>VLOOKUP('II. PSZ'!$P$25,'II. PSZ'!$A$8:$P$14,13,FALSE)</f>
        <v>#N/A</v>
      </c>
      <c r="I201" s="95" t="e">
        <f>VLOOKUP('II. PSZ'!$P$25,'II. PSZ'!$A$8:$P$14,4,FALSE)</f>
        <v>#N/A</v>
      </c>
      <c r="J201" s="95">
        <v>2</v>
      </c>
      <c r="K201" s="150">
        <f>WEEKNUM('II. PSZ'!$A$25,1) - WEEKNUM(E201,1) +1</f>
        <v>11</v>
      </c>
      <c r="L201" s="96">
        <f>WEEKDAY('II. PSZ'!$A$25,2)</f>
        <v>6</v>
      </c>
      <c r="M201" s="96" t="str">
        <f>LEFT('II. PSZ'!$P$18,5)</f>
        <v>17:00</v>
      </c>
      <c r="N201" s="96" t="str">
        <f>RIGHT('II. PSZ'!$P$18,5)</f>
        <v>18:15</v>
      </c>
      <c r="O201" s="95" t="e">
        <f>VLOOKUP('II. PSZ'!$P$25,'II. PSZ'!$A$8:$P$14,15,FALSE) &amp; "{" &amp; VLOOKUP('II. PSZ'!$P$25,'II. PSZ'!$A$8:$P$14,13,FALSE) &amp; "}"</f>
        <v>#N/A</v>
      </c>
      <c r="P201" s="95" t="str">
        <f>"KTK-" &amp; 'II. PSZ'!$Q$25</f>
        <v>KTK-</v>
      </c>
      <c r="Q201" s="93"/>
      <c r="R201" s="93" t="s">
        <v>265</v>
      </c>
      <c r="S201" s="93" t="s">
        <v>264</v>
      </c>
      <c r="T201" s="97" t="s">
        <v>264</v>
      </c>
    </row>
    <row r="202" spans="1:20" hidden="1">
      <c r="A202" s="77" t="s">
        <v>268</v>
      </c>
      <c r="B202" s="78" t="s">
        <v>269</v>
      </c>
      <c r="C202" s="79" t="s">
        <v>259</v>
      </c>
      <c r="D202" s="80" t="s">
        <v>260</v>
      </c>
      <c r="E202" s="82" t="s">
        <v>261</v>
      </c>
      <c r="F202" s="82" t="s">
        <v>262</v>
      </c>
      <c r="G202" s="82" t="s">
        <v>263</v>
      </c>
      <c r="H202" s="83" t="str">
        <f>VLOOKUP('II. PSZ'!$B$26,'II. PSZ'!$A$8:$P$14,13,FALSE)</f>
        <v>KTK-valpenLB</v>
      </c>
      <c r="I202" s="83" t="str">
        <f>VLOOKUP('II. PSZ'!$B$26,'II. PSZ'!$A$8:$P$14,4,FALSE)</f>
        <v>Vállalati pénzügy</v>
      </c>
      <c r="J202" s="83">
        <v>2</v>
      </c>
      <c r="K202" s="148">
        <f>WEEKNUM('II. PSZ'!$A$26,1) - WEEKNUM(E202,1) +1</f>
        <v>12</v>
      </c>
      <c r="L202" s="84">
        <f>WEEKDAY('II. PSZ'!$A$26,2)</f>
        <v>6</v>
      </c>
      <c r="M202" s="84" t="str">
        <f>LEFT('II. PSZ'!$B$18,5)</f>
        <v>09:30</v>
      </c>
      <c r="N202" s="84" t="str">
        <f>RIGHT('II. PSZ'!$B$18,5)</f>
        <v>10:45</v>
      </c>
      <c r="O202" s="85" t="str">
        <f>VLOOKUP('II. PSZ'!$B$26,'II. PSZ'!$A$8:$P$14,15,FALSE) &amp; "{" &amp; VLOOKUP('II. PSZ'!$B$26,'II. PSZ'!$A$8:$P$14,13,FALSE) &amp; "}"</f>
        <v>LB17GMK09{KTK-valpenLB}</v>
      </c>
      <c r="P202" s="83" t="str">
        <f>"KTK-" &amp; 'II. PSZ'!$C$26</f>
        <v>KTK-B314</v>
      </c>
      <c r="Q202" s="79"/>
      <c r="R202" s="79" t="s">
        <v>265</v>
      </c>
      <c r="S202" s="79" t="s">
        <v>264</v>
      </c>
      <c r="T202" s="86" t="s">
        <v>264</v>
      </c>
    </row>
    <row r="203" spans="1:20" hidden="1">
      <c r="A203" s="87" t="s">
        <v>268</v>
      </c>
      <c r="B203" s="88" t="s">
        <v>269</v>
      </c>
      <c r="C203" s="80" t="s">
        <v>259</v>
      </c>
      <c r="D203" s="80" t="s">
        <v>260</v>
      </c>
      <c r="E203" s="81" t="s">
        <v>261</v>
      </c>
      <c r="F203" s="81" t="s">
        <v>262</v>
      </c>
      <c r="G203" s="81" t="s">
        <v>263</v>
      </c>
      <c r="H203" s="85" t="str">
        <f>VLOOKUP('II. PSZ'!$D$26,'II. PSZ'!$A$8:$P$14,13,FALSE)</f>
        <v>KTK-valpenLB</v>
      </c>
      <c r="I203" s="85" t="str">
        <f>VLOOKUP('II. PSZ'!$D$26,'II. PSZ'!$A$8:$P$14,4,FALSE)</f>
        <v>Vállalati pénzügy</v>
      </c>
      <c r="J203" s="85">
        <v>2</v>
      </c>
      <c r="K203" s="149">
        <f>WEEKNUM('II. PSZ'!$A$26,1) - WEEKNUM(E203,1) +1</f>
        <v>12</v>
      </c>
      <c r="L203" s="89">
        <f>WEEKDAY('II. PSZ'!$A$26,2)</f>
        <v>6</v>
      </c>
      <c r="M203" s="89" t="str">
        <f>LEFT('II. PSZ'!$D$18,5)</f>
        <v>11:00</v>
      </c>
      <c r="N203" s="89" t="str">
        <f>RIGHT('II. PSZ'!$D$18,5)</f>
        <v>12:15</v>
      </c>
      <c r="O203" s="85" t="str">
        <f>VLOOKUP('II. PSZ'!$D$26,'II. PSZ'!$A$8:$P$14,15,FALSE) &amp; "{" &amp; VLOOKUP('II. PSZ'!$D$26,'II. PSZ'!$A$8:$P$14,13,FALSE) &amp; "}"</f>
        <v>LB17GMK09{KTK-valpenLB}</v>
      </c>
      <c r="P203" s="85" t="str">
        <f>"KTK-" &amp; 'II. PSZ'!$E$26</f>
        <v>KTK-B314</v>
      </c>
      <c r="Q203" s="80"/>
      <c r="R203" s="80" t="s">
        <v>265</v>
      </c>
      <c r="S203" s="80" t="s">
        <v>264</v>
      </c>
      <c r="T203" s="90" t="s">
        <v>264</v>
      </c>
    </row>
    <row r="204" spans="1:20" hidden="1">
      <c r="A204" s="87" t="s">
        <v>268</v>
      </c>
      <c r="B204" s="88" t="s">
        <v>269</v>
      </c>
      <c r="C204" s="80" t="s">
        <v>259</v>
      </c>
      <c r="D204" s="80" t="s">
        <v>260</v>
      </c>
      <c r="E204" s="81" t="s">
        <v>261</v>
      </c>
      <c r="F204" s="81" t="s">
        <v>262</v>
      </c>
      <c r="G204" s="81" t="s">
        <v>263</v>
      </c>
      <c r="H204" s="85" t="str">
        <f>VLOOKUP('II. PSZ'!$F$26,'II. PSZ'!$A$8:$P$14,13,FALSE)</f>
        <v>KTK-pszamvLB</v>
      </c>
      <c r="I204" s="85" t="str">
        <f>VLOOKUP('II. PSZ'!$F$26,'II. PSZ'!$A$8:$P$14,4,FALSE)</f>
        <v>Pénzügyi számvitel</v>
      </c>
      <c r="J204" s="85">
        <v>2</v>
      </c>
      <c r="K204" s="149">
        <f>WEEKNUM('II. PSZ'!$A$26,1) - WEEKNUM(E204,1) +1</f>
        <v>12</v>
      </c>
      <c r="L204" s="89">
        <f>WEEKDAY('II. PSZ'!$A$26,2)</f>
        <v>6</v>
      </c>
      <c r="M204" s="89" t="str">
        <f>LEFT('II. PSZ'!$F$18,5)</f>
        <v>12:30</v>
      </c>
      <c r="N204" s="89" t="str">
        <f>RIGHT('II. PSZ'!$F$18,5)</f>
        <v>13:45</v>
      </c>
      <c r="O204" s="85" t="str">
        <f>VLOOKUP('II. PSZ'!$F$26,'II. PSZ'!$A$8:$P$14,15,FALSE) &amp; "{" &amp; VLOOKUP('II. PSZ'!$F$26,'II. PSZ'!$A$8:$P$14,13,FALSE) &amp; "}"</f>
        <v>LB17PSB03{KTK-pszamvLB}</v>
      </c>
      <c r="P204" s="85" t="str">
        <f>"KTK-" &amp; 'II. PSZ'!$G$26</f>
        <v>KTK-B019</v>
      </c>
      <c r="Q204" s="80"/>
      <c r="R204" s="80" t="s">
        <v>265</v>
      </c>
      <c r="S204" s="80" t="s">
        <v>264</v>
      </c>
      <c r="T204" s="90" t="s">
        <v>264</v>
      </c>
    </row>
    <row r="205" spans="1:20" hidden="1">
      <c r="A205" s="87" t="s">
        <v>268</v>
      </c>
      <c r="B205" s="88" t="s">
        <v>269</v>
      </c>
      <c r="C205" s="80" t="s">
        <v>259</v>
      </c>
      <c r="D205" s="80" t="s">
        <v>260</v>
      </c>
      <c r="E205" s="81" t="s">
        <v>261</v>
      </c>
      <c r="F205" s="81" t="s">
        <v>262</v>
      </c>
      <c r="G205" s="81" t="s">
        <v>263</v>
      </c>
      <c r="H205" s="85" t="str">
        <f>VLOOKUP('II. PSZ'!$H$26,'II. PSZ'!$A$8:$P$14,13,FALSE)</f>
        <v>KTK-pszamvLB</v>
      </c>
      <c r="I205" s="85" t="str">
        <f>VLOOKUP('II. PSZ'!$H$26,'II. PSZ'!$A$8:$P$14,4,FALSE)</f>
        <v>Pénzügyi számvitel</v>
      </c>
      <c r="J205" s="85">
        <v>2</v>
      </c>
      <c r="K205" s="149">
        <f>WEEKNUM('II. PSZ'!$A$26,1) - WEEKNUM(E205,1) +1</f>
        <v>12</v>
      </c>
      <c r="L205" s="89">
        <f>WEEKDAY('II. PSZ'!$A$26,2)</f>
        <v>6</v>
      </c>
      <c r="M205" s="89" t="str">
        <f>LEFT('II. PSZ'!$H$18,5)</f>
        <v>14:00</v>
      </c>
      <c r="N205" s="89" t="str">
        <f>RIGHT('II. PSZ'!$H$18,5)</f>
        <v>15:15</v>
      </c>
      <c r="O205" s="85" t="str">
        <f>VLOOKUP('II. PSZ'!$H$26,'II. PSZ'!$A$8:$P$14,15,FALSE) &amp; "{" &amp; VLOOKUP('II. PSZ'!$H$26,'II. PSZ'!$A$8:$P$14,13,FALSE) &amp; "}"</f>
        <v>LB17PSB03{KTK-pszamvLB}</v>
      </c>
      <c r="P205" s="85" t="str">
        <f>"KTK-" &amp; 'II. PSZ'!$I$26</f>
        <v>KTK-B019</v>
      </c>
      <c r="Q205" s="80"/>
      <c r="R205" s="80" t="s">
        <v>265</v>
      </c>
      <c r="S205" s="80" t="s">
        <v>264</v>
      </c>
      <c r="T205" s="90" t="s">
        <v>264</v>
      </c>
    </row>
    <row r="206" spans="1:20" hidden="1">
      <c r="A206" s="87" t="s">
        <v>268</v>
      </c>
      <c r="B206" s="88" t="s">
        <v>269</v>
      </c>
      <c r="C206" s="80" t="s">
        <v>259</v>
      </c>
      <c r="D206" s="80" t="s">
        <v>260</v>
      </c>
      <c r="E206" s="81" t="s">
        <v>261</v>
      </c>
      <c r="F206" s="81" t="s">
        <v>262</v>
      </c>
      <c r="G206" s="81" t="s">
        <v>263</v>
      </c>
      <c r="H206" s="85" t="str">
        <f>VLOOKUP('II. PSZ'!$J$26,'II. PSZ'!$A$8:$P$14,13,FALSE)</f>
        <v>KTK-kornygLB</v>
      </c>
      <c r="I206" s="85" t="str">
        <f>VLOOKUP('II. PSZ'!$J$26,'II. PSZ'!$A$8:$P$14,4,FALSE)</f>
        <v>Környezetgazdaságtan</v>
      </c>
      <c r="J206" s="85">
        <v>2</v>
      </c>
      <c r="K206" s="149">
        <f>WEEKNUM('II. PSZ'!$A$26,1) - WEEKNUM(E206,1) +1</f>
        <v>12</v>
      </c>
      <c r="L206" s="89">
        <f>WEEKDAY('II. PSZ'!$A$26,2)</f>
        <v>6</v>
      </c>
      <c r="M206" s="89" t="str">
        <f>LEFT('II. PSZ'!$J$18,5)</f>
        <v>15:30</v>
      </c>
      <c r="N206" s="89" t="str">
        <f>RIGHT('II. PSZ'!$J$18,5)</f>
        <v>16:45</v>
      </c>
      <c r="O206" s="85" t="str">
        <f>VLOOKUP('II. PSZ'!$J$26,'II. PSZ'!$A$8:$P$14,15,FALSE) &amp; "{" &amp; VLOOKUP('II. PSZ'!$J$26,'II. PSZ'!$A$8:$P$14,13,FALSE) &amp; "}"</f>
        <v>LB17GMA03{KTK-kornygLB}</v>
      </c>
      <c r="P206" s="85" t="str">
        <f>"KTK-" &amp; 'II. PSZ'!$K$26</f>
        <v>KTK-B314</v>
      </c>
      <c r="Q206" s="80"/>
      <c r="R206" s="80" t="s">
        <v>265</v>
      </c>
      <c r="S206" s="80" t="s">
        <v>264</v>
      </c>
      <c r="T206" s="90" t="s">
        <v>264</v>
      </c>
    </row>
    <row r="207" spans="1:20" hidden="1">
      <c r="A207" s="87" t="s">
        <v>268</v>
      </c>
      <c r="B207" s="88" t="s">
        <v>269</v>
      </c>
      <c r="C207" s="80" t="s">
        <v>259</v>
      </c>
      <c r="D207" s="80" t="s">
        <v>260</v>
      </c>
      <c r="E207" s="81" t="s">
        <v>261</v>
      </c>
      <c r="F207" s="81" t="s">
        <v>262</v>
      </c>
      <c r="G207" s="81" t="s">
        <v>263</v>
      </c>
      <c r="H207" s="85" t="e">
        <f>VLOOKUP('II. PSZ'!$L$26,'II. PSZ'!$A$8:$P$14,13,FALSE)</f>
        <v>#N/A</v>
      </c>
      <c r="I207" s="85" t="e">
        <f>VLOOKUP('II. PSZ'!$L$26,'II. PSZ'!$A$8:$P$14,4,FALSE)</f>
        <v>#N/A</v>
      </c>
      <c r="J207" s="85">
        <v>2</v>
      </c>
      <c r="K207" s="149">
        <f>WEEKNUM('II. PSZ'!$A$26,1) - WEEKNUM(E207,1) +1</f>
        <v>12</v>
      </c>
      <c r="L207" s="89">
        <f>WEEKDAY('II. PSZ'!$A$26,2)</f>
        <v>6</v>
      </c>
      <c r="M207" s="89" t="str">
        <f>LEFT('II. PSZ'!$L$18,5)</f>
        <v>17:00</v>
      </c>
      <c r="N207" s="89" t="str">
        <f>RIGHT('II. PSZ'!$L$18,5)</f>
        <v>18:15</v>
      </c>
      <c r="O207" s="85" t="e">
        <f>VLOOKUP('II. PSZ'!$L$26,'II. PSZ'!$A$8:$P$14,15,FALSE) &amp; "{" &amp; VLOOKUP('II. PSZ'!$L$26,'II. PSZ'!$A$8:$P$14,13,FALSE) &amp; "}"</f>
        <v>#N/A</v>
      </c>
      <c r="P207" s="85" t="str">
        <f>"KTK-" &amp; 'II. PSZ'!$M$26</f>
        <v>KTK-</v>
      </c>
      <c r="Q207" s="80"/>
      <c r="R207" s="80" t="s">
        <v>265</v>
      </c>
      <c r="S207" s="80" t="s">
        <v>264</v>
      </c>
      <c r="T207" s="90" t="s">
        <v>264</v>
      </c>
    </row>
    <row r="208" spans="1:20" hidden="1">
      <c r="A208" s="87" t="s">
        <v>268</v>
      </c>
      <c r="B208" s="88" t="s">
        <v>269</v>
      </c>
      <c r="C208" s="80" t="s">
        <v>259</v>
      </c>
      <c r="D208" s="80" t="s">
        <v>260</v>
      </c>
      <c r="E208" s="81" t="s">
        <v>261</v>
      </c>
      <c r="F208" s="81" t="s">
        <v>262</v>
      </c>
      <c r="G208" s="81" t="s">
        <v>263</v>
      </c>
      <c r="H208" s="85" t="e">
        <f>VLOOKUP('II. PSZ'!$N$26,'II. PSZ'!$A$8:$P$14,13,FALSE)</f>
        <v>#N/A</v>
      </c>
      <c r="I208" s="85" t="e">
        <f>VLOOKUP('II. PSZ'!$N$26,'II. PSZ'!$A$8:$P$14,4,FALSE)</f>
        <v>#N/A</v>
      </c>
      <c r="J208" s="85">
        <v>2</v>
      </c>
      <c r="K208" s="149">
        <f>WEEKNUM('II. PSZ'!$A$26,1) - WEEKNUM(E208,1) +1</f>
        <v>12</v>
      </c>
      <c r="L208" s="89">
        <f>WEEKDAY('II. PSZ'!$A$26,2)</f>
        <v>6</v>
      </c>
      <c r="M208" s="89" t="str">
        <f>LEFT('II. PSZ'!$N$18,5)</f>
        <v/>
      </c>
      <c r="N208" s="89" t="str">
        <f>RIGHT('II. PSZ'!$N$18,5)</f>
        <v/>
      </c>
      <c r="O208" s="85" t="e">
        <f>VLOOKUP('II. PSZ'!$N$26,'II. PSZ'!$A$8:$P$14,15,FALSE) &amp; "{" &amp; VLOOKUP('II. PSZ'!$N$26,'II. PSZ'!$A$8:$P$14,13,FALSE) &amp; "}"</f>
        <v>#N/A</v>
      </c>
      <c r="P208" s="85" t="str">
        <f>"KTK-" &amp; 'II. PSZ'!$O$26</f>
        <v>KTK-</v>
      </c>
      <c r="Q208" s="80"/>
      <c r="R208" s="80" t="s">
        <v>265</v>
      </c>
      <c r="S208" s="80" t="s">
        <v>264</v>
      </c>
      <c r="T208" s="90" t="s">
        <v>264</v>
      </c>
    </row>
    <row r="209" spans="1:20" ht="15.75" hidden="1" thickBot="1">
      <c r="A209" s="91" t="s">
        <v>268</v>
      </c>
      <c r="B209" s="92" t="s">
        <v>269</v>
      </c>
      <c r="C209" s="93" t="s">
        <v>259</v>
      </c>
      <c r="D209" s="93" t="s">
        <v>260</v>
      </c>
      <c r="E209" s="94" t="s">
        <v>261</v>
      </c>
      <c r="F209" s="94" t="s">
        <v>262</v>
      </c>
      <c r="G209" s="94" t="s">
        <v>263</v>
      </c>
      <c r="H209" s="95" t="e">
        <f>VLOOKUP('II. PSZ'!$P$26,'II. PSZ'!$A$8:$P$14,13,FALSE)</f>
        <v>#N/A</v>
      </c>
      <c r="I209" s="95" t="e">
        <f>VLOOKUP('II. PSZ'!$P$26,'II. PSZ'!$A$8:$P$14,4,FALSE)</f>
        <v>#N/A</v>
      </c>
      <c r="J209" s="95">
        <v>2</v>
      </c>
      <c r="K209" s="150">
        <f>WEEKNUM('II. PSZ'!$A$26,1) - WEEKNUM(E209,1) +1</f>
        <v>12</v>
      </c>
      <c r="L209" s="96">
        <f>WEEKDAY('II. PSZ'!$A$24,2)</f>
        <v>6</v>
      </c>
      <c r="M209" s="96" t="str">
        <f>LEFT('II. PSZ'!$P$18,5)</f>
        <v>17:00</v>
      </c>
      <c r="N209" s="96" t="str">
        <f>RIGHT('II. PSZ'!$P$18,5)</f>
        <v>18:15</v>
      </c>
      <c r="O209" s="95" t="e">
        <f>VLOOKUP('II. PSZ'!$P$26,'II. PSZ'!$A$8:$P$14,15,FALSE) &amp; "{" &amp; VLOOKUP('II. PSZ'!$P$26,'II. PSZ'!$A$8:$P$14,13,FALSE) &amp; "}"</f>
        <v>#N/A</v>
      </c>
      <c r="P209" s="95" t="str">
        <f>"KTK-" &amp; 'II. PSZ'!$Q$26</f>
        <v>KTK-</v>
      </c>
      <c r="Q209" s="93"/>
      <c r="R209" s="93" t="s">
        <v>265</v>
      </c>
      <c r="S209" s="93" t="s">
        <v>264</v>
      </c>
      <c r="T209" s="97" t="s">
        <v>264</v>
      </c>
    </row>
    <row r="210" spans="1:20" hidden="1">
      <c r="A210" s="77" t="s">
        <v>268</v>
      </c>
      <c r="B210" s="78" t="s">
        <v>269</v>
      </c>
      <c r="C210" s="79" t="s">
        <v>259</v>
      </c>
      <c r="D210" s="80" t="s">
        <v>260</v>
      </c>
      <c r="E210" s="82" t="s">
        <v>261</v>
      </c>
      <c r="F210" s="82" t="s">
        <v>262</v>
      </c>
      <c r="G210" s="82" t="s">
        <v>263</v>
      </c>
      <c r="H210" s="83" t="str">
        <f>VLOOKUP('II. PSZ'!$B$27,'II. PSZ'!$A$8:$P$14,13,FALSE)</f>
        <v>KTK-vmstatLB</v>
      </c>
      <c r="I210" s="83" t="str">
        <f>VLOOKUP('II. PSZ'!$B$27,'II. PSZ'!$A$8:$P$14,4,FALSE)</f>
        <v>Valószínűségszámítás és statisztika</v>
      </c>
      <c r="J210" s="83">
        <v>2</v>
      </c>
      <c r="K210" s="148">
        <f>WEEKNUM('II. PSZ'!$A$27,1) - WEEKNUM(E210,1) +1</f>
        <v>14</v>
      </c>
      <c r="L210" s="84">
        <f>WEEKDAY('II. PSZ'!$A$27,2)</f>
        <v>6</v>
      </c>
      <c r="M210" s="84" t="str">
        <f>LEFT('II. PSZ'!$B$18,5)</f>
        <v>09:30</v>
      </c>
      <c r="N210" s="84" t="str">
        <f>RIGHT('II. PSZ'!$B$18,5)</f>
        <v>10:45</v>
      </c>
      <c r="O210" s="85" t="str">
        <f>VLOOKUP('II. PSZ'!$B$27,'II. PSZ'!$A$8:$P$14,15,FALSE) &amp; "{" &amp; VLOOKUP('II. PSZ'!$B$27,'II. PSZ'!$A$8:$P$14,13,FALSE) &amp; "}"</f>
        <v>LB17GMK10{KTK-vmstatLB}</v>
      </c>
      <c r="P210" s="83" t="str">
        <f>"KTK-" &amp; 'II. PSZ'!$C$27</f>
        <v>KTK-B314;KTK-B436</v>
      </c>
      <c r="Q210" s="79"/>
      <c r="R210" s="79" t="s">
        <v>265</v>
      </c>
      <c r="S210" s="79" t="s">
        <v>264</v>
      </c>
      <c r="T210" s="86" t="s">
        <v>264</v>
      </c>
    </row>
    <row r="211" spans="1:20" hidden="1">
      <c r="A211" s="87" t="s">
        <v>268</v>
      </c>
      <c r="B211" s="88" t="s">
        <v>269</v>
      </c>
      <c r="C211" s="80" t="s">
        <v>259</v>
      </c>
      <c r="D211" s="80" t="s">
        <v>260</v>
      </c>
      <c r="E211" s="81" t="s">
        <v>261</v>
      </c>
      <c r="F211" s="81" t="s">
        <v>262</v>
      </c>
      <c r="G211" s="81" t="s">
        <v>263</v>
      </c>
      <c r="H211" s="85" t="str">
        <f>VLOOKUP('II. PSZ'!$D$27,'II. PSZ'!$A$8:$P$14,13,FALSE)</f>
        <v>KTK-vezszeLB</v>
      </c>
      <c r="I211" s="85" t="str">
        <f>VLOOKUP('II. PSZ'!$D$27,'II. PSZ'!$A$8:$P$14,4,FALSE)</f>
        <v>Vezetés - szervezés</v>
      </c>
      <c r="J211" s="85">
        <v>2</v>
      </c>
      <c r="K211" s="149">
        <f>WEEKNUM('II. PSZ'!$A$27,1) - WEEKNUM(E211,1) +1</f>
        <v>14</v>
      </c>
      <c r="L211" s="89">
        <f>WEEKDAY('II. PSZ'!$A$27,2)</f>
        <v>6</v>
      </c>
      <c r="M211" s="89" t="str">
        <f>LEFT('II. PSZ'!$D$18,5)</f>
        <v>11:00</v>
      </c>
      <c r="N211" s="89" t="str">
        <f>RIGHT('II. PSZ'!$D$18,5)</f>
        <v>12:15</v>
      </c>
      <c r="O211" s="85" t="str">
        <f>VLOOKUP('II. PSZ'!$D$27,'II. PSZ'!$A$8:$P$14,15,FALSE) &amp; "{" &amp; VLOOKUP('II. PSZ'!$D$27,'II. PSZ'!$A$8:$P$14,13,FALSE) &amp; "}"</f>
        <v>LB17GMK11{KTK-vezszeLB}</v>
      </c>
      <c r="P211" s="85" t="str">
        <f>"KTK-" &amp; 'II. PSZ'!$E$27</f>
        <v>KTK-B314</v>
      </c>
      <c r="Q211" s="80"/>
      <c r="R211" s="80" t="s">
        <v>265</v>
      </c>
      <c r="S211" s="80" t="s">
        <v>264</v>
      </c>
      <c r="T211" s="90" t="s">
        <v>264</v>
      </c>
    </row>
    <row r="212" spans="1:20" hidden="1">
      <c r="A212" s="87" t="s">
        <v>268</v>
      </c>
      <c r="B212" s="88" t="s">
        <v>269</v>
      </c>
      <c r="C212" s="80" t="s">
        <v>259</v>
      </c>
      <c r="D212" s="80" t="s">
        <v>260</v>
      </c>
      <c r="E212" s="81" t="s">
        <v>261</v>
      </c>
      <c r="F212" s="81" t="s">
        <v>262</v>
      </c>
      <c r="G212" s="81" t="s">
        <v>263</v>
      </c>
      <c r="H212" s="85" t="str">
        <f>VLOOKUP('II. PSZ'!$F$27,'II. PSZ'!$A$8:$P$14,13,FALSE)</f>
        <v>KTK-valpenLB</v>
      </c>
      <c r="I212" s="85" t="str">
        <f>VLOOKUP('II. PSZ'!$F$27,'II. PSZ'!$A$8:$P$14,4,FALSE)</f>
        <v>Vállalati pénzügy</v>
      </c>
      <c r="J212" s="85">
        <v>2</v>
      </c>
      <c r="K212" s="149">
        <f>WEEKNUM('II. PSZ'!$A$27,1) - WEEKNUM(E212,1) +1</f>
        <v>14</v>
      </c>
      <c r="L212" s="89">
        <f>WEEKDAY('II. PSZ'!$A$27,2)</f>
        <v>6</v>
      </c>
      <c r="M212" s="89" t="str">
        <f>LEFT('II. PSZ'!$F$18,5)</f>
        <v>12:30</v>
      </c>
      <c r="N212" s="89" t="str">
        <f>RIGHT('II. PSZ'!$F$18,5)</f>
        <v>13:45</v>
      </c>
      <c r="O212" s="85" t="str">
        <f>VLOOKUP('II. PSZ'!$F$27,'II. PSZ'!$A$8:$P$14,15,FALSE) &amp; "{" &amp; VLOOKUP('II. PSZ'!$F$27,'II. PSZ'!$A$8:$P$14,13,FALSE) &amp; "}"</f>
        <v>LB17GMK09{KTK-valpenLB}</v>
      </c>
      <c r="P212" s="85" t="str">
        <f>"KTK-" &amp; 'II. PSZ'!$G$27</f>
        <v>KTK-B314</v>
      </c>
      <c r="Q212" s="80"/>
      <c r="R212" s="80" t="s">
        <v>265</v>
      </c>
      <c r="S212" s="80" t="s">
        <v>264</v>
      </c>
      <c r="T212" s="90" t="s">
        <v>264</v>
      </c>
    </row>
    <row r="213" spans="1:20" hidden="1">
      <c r="A213" s="87" t="s">
        <v>268</v>
      </c>
      <c r="B213" s="88" t="s">
        <v>269</v>
      </c>
      <c r="C213" s="80" t="s">
        <v>259</v>
      </c>
      <c r="D213" s="80" t="s">
        <v>260</v>
      </c>
      <c r="E213" s="81" t="s">
        <v>261</v>
      </c>
      <c r="F213" s="81" t="s">
        <v>262</v>
      </c>
      <c r="G213" s="81" t="s">
        <v>263</v>
      </c>
      <c r="H213" s="85" t="str">
        <f>VLOOKUP('II. PSZ'!$H$27,'II. PSZ'!$A$8:$P$14,13,FALSE)</f>
        <v>KTK-pszamvLB</v>
      </c>
      <c r="I213" s="85" t="str">
        <f>VLOOKUP('II. PSZ'!$H$27,'II. PSZ'!$A$8:$P$14,4,FALSE)</f>
        <v>Pénzügyi számvitel</v>
      </c>
      <c r="J213" s="85">
        <v>2</v>
      </c>
      <c r="K213" s="149">
        <f>WEEKNUM('II. PSZ'!$A$27,1) - WEEKNUM(E213,1) +1</f>
        <v>14</v>
      </c>
      <c r="L213" s="89">
        <f>WEEKDAY('II. PSZ'!$A$27,2)</f>
        <v>6</v>
      </c>
      <c r="M213" s="89" t="str">
        <f>LEFT('II. PSZ'!$H$18,5)</f>
        <v>14:00</v>
      </c>
      <c r="N213" s="89" t="str">
        <f>RIGHT('II. PSZ'!$H$18,5)</f>
        <v>15:15</v>
      </c>
      <c r="O213" s="85" t="str">
        <f>VLOOKUP('II. PSZ'!$H$27,'II. PSZ'!$A$8:$P$14,15,FALSE) &amp; "{" &amp; VLOOKUP('II. PSZ'!$H$27,'II. PSZ'!$A$8:$P$14,13,FALSE) &amp; "}"</f>
        <v>LB17PSB03{KTK-pszamvLB}</v>
      </c>
      <c r="P213" s="85" t="str">
        <f>"KTK-" &amp; 'II. PSZ'!$I$27</f>
        <v>KTK-B019</v>
      </c>
      <c r="Q213" s="80"/>
      <c r="R213" s="80" t="s">
        <v>265</v>
      </c>
      <c r="S213" s="80" t="s">
        <v>264</v>
      </c>
      <c r="T213" s="90" t="s">
        <v>264</v>
      </c>
    </row>
    <row r="214" spans="1:20" hidden="1">
      <c r="A214" s="87" t="s">
        <v>268</v>
      </c>
      <c r="B214" s="88" t="s">
        <v>269</v>
      </c>
      <c r="C214" s="80" t="s">
        <v>259</v>
      </c>
      <c r="D214" s="80" t="s">
        <v>260</v>
      </c>
      <c r="E214" s="81" t="s">
        <v>261</v>
      </c>
      <c r="F214" s="81" t="s">
        <v>262</v>
      </c>
      <c r="G214" s="81" t="s">
        <v>263</v>
      </c>
      <c r="H214" s="85" t="str">
        <f>VLOOKUP('II. PSZ'!$J$27,'II. PSZ'!$A$8:$P$14,13,FALSE)</f>
        <v>KTK-neszreLB</v>
      </c>
      <c r="I214" s="85" t="str">
        <f>VLOOKUP('II. PSZ'!$J$27,'II. PSZ'!$A$8:$P$14,4,FALSE)</f>
        <v>Nemzetközi számviteli rendszerek</v>
      </c>
      <c r="J214" s="85">
        <v>2</v>
      </c>
      <c r="K214" s="149">
        <f>WEEKNUM('II. PSZ'!$A$27,1) - WEEKNUM(E214,1) +1</f>
        <v>14</v>
      </c>
      <c r="L214" s="89">
        <f>WEEKDAY('II. PSZ'!$A$27,2)</f>
        <v>6</v>
      </c>
      <c r="M214" s="89" t="str">
        <f>LEFT('II. PSZ'!$J$18,5)</f>
        <v>15:30</v>
      </c>
      <c r="N214" s="89" t="str">
        <f>RIGHT('II. PSZ'!$J$18,5)</f>
        <v>16:45</v>
      </c>
      <c r="O214" s="85" t="str">
        <f>VLOOKUP('II. PSZ'!$J$27,'II. PSZ'!$A$8:$P$14,15,FALSE) &amp; "{" &amp; VLOOKUP('II. PSZ'!$J$27,'II. PSZ'!$A$8:$P$14,13,FALSE) &amp; "}"</f>
        <v>LB17GMC03{KTK-neszreLB}</v>
      </c>
      <c r="P214" s="85" t="str">
        <f>"KTK-" &amp; 'II. PSZ'!$K$27</f>
        <v>KTK-B314</v>
      </c>
      <c r="Q214" s="80"/>
      <c r="R214" s="80" t="s">
        <v>265</v>
      </c>
      <c r="S214" s="80" t="s">
        <v>264</v>
      </c>
      <c r="T214" s="90" t="s">
        <v>264</v>
      </c>
    </row>
    <row r="215" spans="1:20" hidden="1">
      <c r="A215" s="87" t="s">
        <v>268</v>
      </c>
      <c r="B215" s="88" t="s">
        <v>269</v>
      </c>
      <c r="C215" s="80" t="s">
        <v>259</v>
      </c>
      <c r="D215" s="80" t="s">
        <v>260</v>
      </c>
      <c r="E215" s="81" t="s">
        <v>261</v>
      </c>
      <c r="F215" s="81" t="s">
        <v>262</v>
      </c>
      <c r="G215" s="81" t="s">
        <v>263</v>
      </c>
      <c r="H215" s="85" t="e">
        <f>VLOOKUP('II. PSZ'!$L$27,'II. PSZ'!$A$8:$P$14,13,FALSE)</f>
        <v>#N/A</v>
      </c>
      <c r="I215" s="85" t="e">
        <f>VLOOKUP('II. PSZ'!$L$27,'II. PSZ'!$A$8:$P$14,4,FALSE)</f>
        <v>#N/A</v>
      </c>
      <c r="J215" s="85">
        <v>2</v>
      </c>
      <c r="K215" s="149">
        <f>WEEKNUM('II. PSZ'!$A$27,1) - WEEKNUM(E215,1) +1</f>
        <v>14</v>
      </c>
      <c r="L215" s="89">
        <f>WEEKDAY('II. PSZ'!$A$27,2)</f>
        <v>6</v>
      </c>
      <c r="M215" s="89" t="str">
        <f>LEFT('II. PSZ'!$L$18,5)</f>
        <v>17:00</v>
      </c>
      <c r="N215" s="89" t="str">
        <f>RIGHT('II. PSZ'!$L$18,5)</f>
        <v>18:15</v>
      </c>
      <c r="O215" s="85" t="e">
        <f>VLOOKUP('II. PSZ'!$L$27,'II. PSZ'!$A$8:$P$14,15,FALSE) &amp; "{" &amp; VLOOKUP('II. PSZ'!$L$27,'II. PSZ'!$A$8:$P$14,13,FALSE) &amp; "}"</f>
        <v>#N/A</v>
      </c>
      <c r="P215" s="85" t="str">
        <f>"KTK-" &amp; 'II. PSZ'!$M$27</f>
        <v>KTK-</v>
      </c>
      <c r="Q215" s="80"/>
      <c r="R215" s="80" t="s">
        <v>265</v>
      </c>
      <c r="S215" s="80" t="s">
        <v>264</v>
      </c>
      <c r="T215" s="90" t="s">
        <v>264</v>
      </c>
    </row>
    <row r="216" spans="1:20" hidden="1">
      <c r="A216" s="87" t="s">
        <v>268</v>
      </c>
      <c r="B216" s="88" t="s">
        <v>269</v>
      </c>
      <c r="C216" s="80" t="s">
        <v>259</v>
      </c>
      <c r="D216" s="80" t="s">
        <v>260</v>
      </c>
      <c r="E216" s="81" t="s">
        <v>261</v>
      </c>
      <c r="F216" s="81" t="s">
        <v>262</v>
      </c>
      <c r="G216" s="81" t="s">
        <v>263</v>
      </c>
      <c r="H216" s="85" t="e">
        <f>VLOOKUP('II. PSZ'!$N$27,'II. PSZ'!$A$8:$P$14,13,FALSE)</f>
        <v>#N/A</v>
      </c>
      <c r="I216" s="85" t="e">
        <f>VLOOKUP('II. PSZ'!$N$27,'II. PSZ'!$A$8:$P$14,4,FALSE)</f>
        <v>#N/A</v>
      </c>
      <c r="J216" s="85">
        <v>2</v>
      </c>
      <c r="K216" s="149">
        <f>WEEKNUM('II. PSZ'!$A$27,1) - WEEKNUM(E216,1) +1</f>
        <v>14</v>
      </c>
      <c r="L216" s="89">
        <f>WEEKDAY('II. PSZ'!$A$27,2)</f>
        <v>6</v>
      </c>
      <c r="M216" s="89" t="str">
        <f>LEFT('II. PSZ'!$N$18,5)</f>
        <v/>
      </c>
      <c r="N216" s="89" t="str">
        <f>RIGHT('II. PSZ'!$N$18,5)</f>
        <v/>
      </c>
      <c r="O216" s="85" t="e">
        <f>VLOOKUP('II. PSZ'!$N$27,'II. PSZ'!$A$8:$P$14,15,FALSE) &amp; "{" &amp; VLOOKUP('II. PSZ'!$N$27,'II. PSZ'!$A$8:$P$14,13,FALSE) &amp; "}"</f>
        <v>#N/A</v>
      </c>
      <c r="P216" s="85" t="str">
        <f>"KTK-" &amp; 'II. PSZ'!$O$27</f>
        <v>KTK-</v>
      </c>
      <c r="Q216" s="80"/>
      <c r="R216" s="80" t="s">
        <v>265</v>
      </c>
      <c r="S216" s="80" t="s">
        <v>264</v>
      </c>
      <c r="T216" s="90" t="s">
        <v>264</v>
      </c>
    </row>
    <row r="217" spans="1:20" ht="15.75" hidden="1" thickBot="1">
      <c r="A217" s="91" t="s">
        <v>268</v>
      </c>
      <c r="B217" s="92" t="s">
        <v>269</v>
      </c>
      <c r="C217" s="93" t="s">
        <v>259</v>
      </c>
      <c r="D217" s="93" t="s">
        <v>260</v>
      </c>
      <c r="E217" s="94" t="s">
        <v>261</v>
      </c>
      <c r="F217" s="94" t="s">
        <v>262</v>
      </c>
      <c r="G217" s="94" t="s">
        <v>263</v>
      </c>
      <c r="H217" s="95" t="e">
        <f>VLOOKUP('II. PSZ'!$P$27,'II. PSZ'!$A$8:$P$14,13,FALSE)</f>
        <v>#N/A</v>
      </c>
      <c r="I217" s="95" t="e">
        <f>VLOOKUP('II. PSZ'!$P$27,'II. PSZ'!$A$8:$P$14,4,FALSE)</f>
        <v>#N/A</v>
      </c>
      <c r="J217" s="95">
        <v>2</v>
      </c>
      <c r="K217" s="150">
        <f>WEEKNUM('II. PSZ'!$A$27,1) - WEEKNUM(E217,1) +1</f>
        <v>14</v>
      </c>
      <c r="L217" s="96">
        <f>WEEKDAY('II. PSZ'!$A$27,2)</f>
        <v>6</v>
      </c>
      <c r="M217" s="96" t="str">
        <f>LEFT('II. PSZ'!$P$18,5)</f>
        <v>17:00</v>
      </c>
      <c r="N217" s="96" t="str">
        <f>RIGHT('II. PSZ'!$P$18,5)</f>
        <v>18:15</v>
      </c>
      <c r="O217" s="95" t="e">
        <f>VLOOKUP('II. PSZ'!$P$27,'II. PSZ'!$A$8:$P$14,15,FALSE) &amp; "{" &amp; VLOOKUP('II. PSZ'!$P$27,'II. PSZ'!$A$8:$P$14,13,FALSE) &amp; "}"</f>
        <v>#N/A</v>
      </c>
      <c r="P217" s="95" t="str">
        <f>"KTK-" &amp; 'II. PSZ'!$Q$27</f>
        <v>KTK-</v>
      </c>
      <c r="Q217" s="93"/>
      <c r="R217" s="93" t="s">
        <v>265</v>
      </c>
      <c r="S217" s="93" t="s">
        <v>264</v>
      </c>
      <c r="T217" s="97" t="s">
        <v>264</v>
      </c>
    </row>
    <row r="218" spans="1:20" hidden="1">
      <c r="A218" s="98" t="s">
        <v>270</v>
      </c>
      <c r="B218" s="99" t="s">
        <v>271</v>
      </c>
      <c r="C218" s="100" t="s">
        <v>259</v>
      </c>
      <c r="D218" s="101" t="s">
        <v>260</v>
      </c>
      <c r="E218" s="102" t="s">
        <v>261</v>
      </c>
      <c r="F218" s="102" t="s">
        <v>262</v>
      </c>
      <c r="G218" s="103" t="s">
        <v>263</v>
      </c>
      <c r="H218" s="104" t="str">
        <f>VLOOKUP('III. GM'!$B$19,'III. GM'!$A$8:$P$14,13,FALSE)</f>
        <v>KTK-bevszeLB</v>
      </c>
      <c r="I218" s="104" t="str">
        <f>VLOOKUP('III. GM'!$B$19,'III. GM'!$A$8:$P$14,4,FALSE)</f>
        <v>Bevezetés a szervezeti kultúra és tudás menedzselésébe</v>
      </c>
      <c r="J218" s="104">
        <v>2</v>
      </c>
      <c r="K218" s="146">
        <f>WEEKNUM('III. GM'!$A$19,1) - WEEKNUM(E218,1) +1</f>
        <v>1</v>
      </c>
      <c r="L218" s="110">
        <f>WEEKDAY('III. GM'!$A$19,2)</f>
        <v>6</v>
      </c>
      <c r="M218" s="110" t="str">
        <f>LEFT('III. GM'!$B$18,5)</f>
        <v>09:30</v>
      </c>
      <c r="N218" s="105" t="str">
        <f>RIGHT('III. GM'!$B$18,5)</f>
        <v>10:45</v>
      </c>
      <c r="O218" s="106" t="str">
        <f>VLOOKUP('III. GM'!$B$19,'III. GM'!$A$8:$P$14,15,FALSE) &amp; "{" &amp; VLOOKUP('III. GM'!$B$19,'III. GM'!$A$8:$P$14,13,FALSE) &amp; "}"</f>
        <v>LB12GMB04{KTK-bevszeLB}</v>
      </c>
      <c r="P218" s="104" t="str">
        <f>"KTK-" &amp; 'III. GM'!$C$19</f>
        <v>KTK-B020</v>
      </c>
      <c r="Q218" s="100"/>
      <c r="R218" s="100" t="s">
        <v>265</v>
      </c>
      <c r="S218" s="100" t="s">
        <v>264</v>
      </c>
      <c r="T218" s="107" t="s">
        <v>264</v>
      </c>
    </row>
    <row r="219" spans="1:20" hidden="1">
      <c r="A219" s="108" t="s">
        <v>270</v>
      </c>
      <c r="B219" s="109" t="s">
        <v>271</v>
      </c>
      <c r="C219" s="101" t="s">
        <v>259</v>
      </c>
      <c r="D219" s="101" t="s">
        <v>260</v>
      </c>
      <c r="E219" s="102" t="s">
        <v>261</v>
      </c>
      <c r="F219" s="102" t="s">
        <v>262</v>
      </c>
      <c r="G219" s="102" t="s">
        <v>263</v>
      </c>
      <c r="H219" s="106" t="str">
        <f>VLOOKUP('III. GM'!$D$19,'III. GM'!$A$8:$P$14,13,FALSE)</f>
        <v>KTK-bevszeLB</v>
      </c>
      <c r="I219" s="106" t="str">
        <f>VLOOKUP('III. GM'!$D$19,'III. GM'!$A$8:$P$14,4,FALSE)</f>
        <v>Bevezetés a szervezeti kultúra és tudás menedzselésébe</v>
      </c>
      <c r="J219" s="106">
        <v>2</v>
      </c>
      <c r="K219" s="146">
        <f>WEEKNUM('III. GM'!$A$19,1) - WEEKNUM(E219,1) +1</f>
        <v>1</v>
      </c>
      <c r="L219" s="110">
        <f>WEEKDAY('III. GM'!$A$19,2)</f>
        <v>6</v>
      </c>
      <c r="M219" s="110" t="str">
        <f>LEFT('III. GM'!$D$18,5)</f>
        <v>11:00</v>
      </c>
      <c r="N219" s="110" t="str">
        <f>RIGHT('III. GM'!$D$18,5)</f>
        <v>12:15</v>
      </c>
      <c r="O219" s="106" t="str">
        <f>VLOOKUP('III. GM'!$D$19,'III. GM'!$A$8:$P$14,15,FALSE) &amp; "{" &amp; VLOOKUP('III. GM'!$D$19,'III. GM'!$A$8:$P$14,13,FALSE) &amp; "}"</f>
        <v>LB12GMB04{KTK-bevszeLB}</v>
      </c>
      <c r="P219" s="106" t="str">
        <f>"KTK-" &amp; 'III. GM'!$E$19</f>
        <v>KTK-B020</v>
      </c>
      <c r="Q219" s="101"/>
      <c r="R219" s="101" t="s">
        <v>265</v>
      </c>
      <c r="S219" s="101" t="s">
        <v>264</v>
      </c>
      <c r="T219" s="111" t="s">
        <v>264</v>
      </c>
    </row>
    <row r="220" spans="1:20" hidden="1">
      <c r="A220" s="108" t="s">
        <v>270</v>
      </c>
      <c r="B220" s="109" t="s">
        <v>271</v>
      </c>
      <c r="C220" s="101" t="s">
        <v>259</v>
      </c>
      <c r="D220" s="101" t="s">
        <v>260</v>
      </c>
      <c r="E220" s="102" t="s">
        <v>261</v>
      </c>
      <c r="F220" s="102" t="s">
        <v>262</v>
      </c>
      <c r="G220" s="102" t="s">
        <v>263</v>
      </c>
      <c r="H220" s="106" t="str">
        <f>VLOOKUP('III. GM'!$F$19,'III. GM'!$A$8:$P$14,13,FALSE)</f>
        <v>KTK-stratutLB</v>
      </c>
      <c r="I220" s="106" t="str">
        <f>VLOOKUP('III. GM'!$F$19,'III. GM'!$A$8:$P$14,4,FALSE)</f>
        <v>Stratégiai és üzleti tervezés</v>
      </c>
      <c r="J220" s="106">
        <v>2</v>
      </c>
      <c r="K220" s="146">
        <f>WEEKNUM('III. GM'!$A$19,1) - WEEKNUM(E220,1) +1</f>
        <v>1</v>
      </c>
      <c r="L220" s="110">
        <f>WEEKDAY('III. GM'!$A$19,2)</f>
        <v>6</v>
      </c>
      <c r="M220" s="110" t="str">
        <f>LEFT('III. GM'!$F$18,5)</f>
        <v>12:30</v>
      </c>
      <c r="N220" s="110" t="str">
        <f>RIGHT('III. GM'!$F$18,5)</f>
        <v>13:45</v>
      </c>
      <c r="O220" s="106" t="str">
        <f>VLOOKUP('III. GM'!$F$24,'III. GM'!$A$8:$P$14,15,FALSE) &amp; "{" &amp; VLOOKUP('III. GM'!$F$24,'III. GM'!$A$8:$P$14,13,FALSE) &amp; "}"</f>
        <v>LB12GMB03{KTK-stratutLB}</v>
      </c>
      <c r="P220" s="106" t="str">
        <f>"KTK-" &amp; 'III. GM'!$E$24</f>
        <v>KTK-B020</v>
      </c>
      <c r="Q220" s="101"/>
      <c r="R220" s="101" t="s">
        <v>265</v>
      </c>
      <c r="S220" s="101" t="s">
        <v>264</v>
      </c>
      <c r="T220" s="111" t="s">
        <v>264</v>
      </c>
    </row>
    <row r="221" spans="1:20" hidden="1">
      <c r="A221" s="108" t="s">
        <v>270</v>
      </c>
      <c r="B221" s="109" t="s">
        <v>271</v>
      </c>
      <c r="C221" s="101" t="s">
        <v>259</v>
      </c>
      <c r="D221" s="101" t="s">
        <v>260</v>
      </c>
      <c r="E221" s="102" t="s">
        <v>261</v>
      </c>
      <c r="F221" s="102" t="s">
        <v>262</v>
      </c>
      <c r="G221" s="102" t="s">
        <v>263</v>
      </c>
      <c r="H221" s="106" t="str">
        <f>VLOOKUP('III. GM'!$H$19,'III. GM'!$A$8:$P$14,13,FALSE)</f>
        <v>KTK-stratutLB</v>
      </c>
      <c r="I221" s="106" t="str">
        <f>VLOOKUP('III. GM'!$H$19,'III. GM'!$A$8:$P$14,4,FALSE)</f>
        <v>Stratégiai és üzleti tervezés</v>
      </c>
      <c r="J221" s="106">
        <v>2</v>
      </c>
      <c r="K221" s="146">
        <f>WEEKNUM('III. GM'!$A$19,1) - WEEKNUM(E221,1) +1</f>
        <v>1</v>
      </c>
      <c r="L221" s="110">
        <f>WEEKDAY('III. GM'!$A$19,2)</f>
        <v>6</v>
      </c>
      <c r="M221" s="110" t="str">
        <f>LEFT('III. GM'!$H$18,5)</f>
        <v>14:00</v>
      </c>
      <c r="N221" s="110" t="str">
        <f>RIGHT('III. GM'!$H$18,5)</f>
        <v>15:15</v>
      </c>
      <c r="O221" s="106" t="str">
        <f>VLOOKUP('III. GM'!$H$19,'III. GM'!$A$8:$P$14,15,FALSE) &amp; "{" &amp; VLOOKUP('III. GM'!$H$19,'III. GM'!$A$8:$P$14,13,FALSE) &amp; "}"</f>
        <v>LB12GMB03{KTK-stratutLB}</v>
      </c>
      <c r="P221" s="106" t="str">
        <f>"KTK-" &amp; 'III. GM'!$I$19</f>
        <v>KTK-B020</v>
      </c>
      <c r="Q221" s="101"/>
      <c r="R221" s="101" t="s">
        <v>265</v>
      </c>
      <c r="S221" s="101" t="s">
        <v>264</v>
      </c>
      <c r="T221" s="111" t="s">
        <v>264</v>
      </c>
    </row>
    <row r="222" spans="1:20" hidden="1">
      <c r="A222" s="108" t="s">
        <v>270</v>
      </c>
      <c r="B222" s="109" t="s">
        <v>271</v>
      </c>
      <c r="C222" s="101" t="s">
        <v>259</v>
      </c>
      <c r="D222" s="101" t="s">
        <v>260</v>
      </c>
      <c r="E222" s="102" t="s">
        <v>261</v>
      </c>
      <c r="F222" s="102" t="s">
        <v>262</v>
      </c>
      <c r="G222" s="102" t="s">
        <v>263</v>
      </c>
      <c r="H222" s="106" t="str">
        <f>VLOOKUP('III. GM'!$J$19,'III. GM'!$A$8:$P$14,13,FALSE)</f>
        <v>KTK-stratutLB</v>
      </c>
      <c r="I222" s="106" t="str">
        <f>VLOOKUP('III. GM'!$J$19,'III. GM'!$A$8:$P$14,4,FALSE)</f>
        <v>Stratégiai és üzleti tervezés</v>
      </c>
      <c r="J222" s="106">
        <v>2</v>
      </c>
      <c r="K222" s="146">
        <f>WEEKNUM('III. GM'!$A$19,1) - WEEKNUM(E222,1) +1</f>
        <v>1</v>
      </c>
      <c r="L222" s="110">
        <f>WEEKDAY('III. GM'!$A$19,2)</f>
        <v>6</v>
      </c>
      <c r="M222" s="110" t="str">
        <f>LEFT('III. GM'!$J$18,5)</f>
        <v>15:30</v>
      </c>
      <c r="N222" s="110" t="str">
        <f>RIGHT('III. GM'!$J$18,5)</f>
        <v>16:45</v>
      </c>
      <c r="O222" s="106" t="str">
        <f>VLOOKUP('III. GM'!$J$19,'III. GM'!$A$8:$P$14,15,FALSE) &amp; "{" &amp; VLOOKUP('III. GM'!$J$19,'III. GM'!$A$8:$P$14,13,FALSE) &amp; "}"</f>
        <v>LB12GMB03{KTK-stratutLB}</v>
      </c>
      <c r="P222" s="106" t="str">
        <f>"KTK-" &amp; 'III. GM'!$K$19</f>
        <v>KTK-B020</v>
      </c>
      <c r="Q222" s="101"/>
      <c r="R222" s="101" t="s">
        <v>265</v>
      </c>
      <c r="S222" s="101" t="s">
        <v>264</v>
      </c>
      <c r="T222" s="111" t="s">
        <v>264</v>
      </c>
    </row>
    <row r="223" spans="1:20" hidden="1">
      <c r="A223" s="108" t="s">
        <v>270</v>
      </c>
      <c r="B223" s="109" t="s">
        <v>271</v>
      </c>
      <c r="C223" s="101" t="s">
        <v>259</v>
      </c>
      <c r="D223" s="101" t="s">
        <v>260</v>
      </c>
      <c r="E223" s="102" t="s">
        <v>261</v>
      </c>
      <c r="F223" s="102" t="s">
        <v>262</v>
      </c>
      <c r="G223" s="102" t="s">
        <v>263</v>
      </c>
      <c r="H223" s="106" t="e">
        <f>VLOOKUP('III. GM'!$L$19,'III. GM'!$A$8:$P$14,13,FALSE)</f>
        <v>#N/A</v>
      </c>
      <c r="I223" s="106" t="e">
        <f>VLOOKUP('III. GM'!$L$19,'III. GM'!$A$8:$P$14,4,FALSE)</f>
        <v>#N/A</v>
      </c>
      <c r="J223" s="106">
        <v>2</v>
      </c>
      <c r="K223" s="146">
        <f>WEEKNUM('III. GM'!$A$19,1) - WEEKNUM(E223,1) +1</f>
        <v>1</v>
      </c>
      <c r="L223" s="110">
        <f>WEEKDAY('III. GM'!$A$19,2)</f>
        <v>6</v>
      </c>
      <c r="M223" s="110" t="str">
        <f>LEFT('III. GM'!$L$18,5)</f>
        <v>17:00</v>
      </c>
      <c r="N223" s="110" t="str">
        <f>RIGHT('III. GM'!$L$18,5)</f>
        <v>18:15</v>
      </c>
      <c r="O223" s="106" t="e">
        <f>VLOOKUP('III. GM'!$L$19,'III. GM'!$A$8:$P$14,15,FALSE) &amp; "{" &amp; VLOOKUP('III. GM'!$L$19,'III. GM'!$A$8:$P$14,13,FALSE) &amp; "}"</f>
        <v>#N/A</v>
      </c>
      <c r="P223" s="106" t="str">
        <f>"KTK-" &amp; 'III. GM'!$M$19</f>
        <v>KTK-</v>
      </c>
      <c r="Q223" s="101"/>
      <c r="R223" s="101" t="s">
        <v>265</v>
      </c>
      <c r="S223" s="101" t="s">
        <v>264</v>
      </c>
      <c r="T223" s="111" t="s">
        <v>264</v>
      </c>
    </row>
    <row r="224" spans="1:20" hidden="1">
      <c r="A224" s="108" t="s">
        <v>270</v>
      </c>
      <c r="B224" s="109" t="s">
        <v>271</v>
      </c>
      <c r="C224" s="101" t="s">
        <v>259</v>
      </c>
      <c r="D224" s="101" t="s">
        <v>260</v>
      </c>
      <c r="E224" s="102" t="s">
        <v>261</v>
      </c>
      <c r="F224" s="102" t="s">
        <v>262</v>
      </c>
      <c r="G224" s="102" t="s">
        <v>263</v>
      </c>
      <c r="H224" s="106" t="e">
        <f>VLOOKUP('III. GM'!$N$19,'III. GM'!$A$8:$P$14,13,FALSE)</f>
        <v>#N/A</v>
      </c>
      <c r="I224" s="106" t="e">
        <f>VLOOKUP('III. GM'!$N$19,'III. GM'!$A$8:$P$14,4,FALSE)</f>
        <v>#N/A</v>
      </c>
      <c r="J224" s="106">
        <v>2</v>
      </c>
      <c r="K224" s="146">
        <f>WEEKNUM('III. GM'!$A$19,1) - WEEKNUM(E224,1) +1</f>
        <v>1</v>
      </c>
      <c r="L224" s="110">
        <f>WEEKDAY('III. GM'!$A$19,2)</f>
        <v>6</v>
      </c>
      <c r="M224" s="110" t="str">
        <f>LEFT('III. GM'!$N$18,5)</f>
        <v/>
      </c>
      <c r="N224" s="110" t="str">
        <f>RIGHT('III. GM'!$N$18,5)</f>
        <v/>
      </c>
      <c r="O224" s="106" t="e">
        <f>VLOOKUP('III. GM'!$N$19,'III. GM'!$A$8:$P$14,15,FALSE) &amp; "{" &amp; VLOOKUP('III. GM'!$N$19,'III. GM'!$A$8:$P$14,13,FALSE) &amp; "}"</f>
        <v>#N/A</v>
      </c>
      <c r="P224" s="106" t="str">
        <f>"KTK-" &amp; 'III. GM'!$O$19</f>
        <v>KTK-</v>
      </c>
      <c r="Q224" s="101"/>
      <c r="R224" s="101" t="s">
        <v>265</v>
      </c>
      <c r="S224" s="101" t="s">
        <v>264</v>
      </c>
      <c r="T224" s="111" t="s">
        <v>264</v>
      </c>
    </row>
    <row r="225" spans="1:20" ht="15.75" hidden="1" thickBot="1">
      <c r="A225" s="112" t="s">
        <v>270</v>
      </c>
      <c r="B225" s="113" t="s">
        <v>271</v>
      </c>
      <c r="C225" s="114" t="s">
        <v>259</v>
      </c>
      <c r="D225" s="114" t="s">
        <v>260</v>
      </c>
      <c r="E225" s="115" t="s">
        <v>261</v>
      </c>
      <c r="F225" s="115" t="s">
        <v>262</v>
      </c>
      <c r="G225" s="115" t="s">
        <v>263</v>
      </c>
      <c r="H225" s="116" t="e">
        <f>VLOOKUP('III. GM'!$P$19,'III. GM'!$A$8:$P$14,13,FALSE)</f>
        <v>#N/A</v>
      </c>
      <c r="I225" s="116" t="e">
        <f>VLOOKUP('III. GM'!$P$19,'III. GM'!$A$8:$P$14,4,FALSE)</f>
        <v>#N/A</v>
      </c>
      <c r="J225" s="116">
        <v>2</v>
      </c>
      <c r="K225" s="146">
        <f>WEEKNUM('III. GM'!$A$19,1) - WEEKNUM(E225,1) +1</f>
        <v>1</v>
      </c>
      <c r="L225" s="117">
        <f>WEEKDAY('III. GM'!$A$19,2)</f>
        <v>6</v>
      </c>
      <c r="M225" s="117" t="str">
        <f>LEFT('III. GM'!$P$18,5)</f>
        <v>17:00</v>
      </c>
      <c r="N225" s="117" t="str">
        <f>RIGHT('III. GM'!$P$18,5)</f>
        <v>18:15</v>
      </c>
      <c r="O225" s="116" t="e">
        <f>VLOOKUP('III. GM'!$P$19,'III. GM'!$A$8:$P$14,15,FALSE) &amp; "{" &amp; VLOOKUP('III. GM'!$P$19,'III. GM'!$A$8:$P$14,13,FALSE) &amp; "}"</f>
        <v>#N/A</v>
      </c>
      <c r="P225" s="116" t="str">
        <f>"KTK-" &amp; 'III. GM'!$Q$19</f>
        <v>KTK-</v>
      </c>
      <c r="Q225" s="114"/>
      <c r="R225" s="114" t="s">
        <v>265</v>
      </c>
      <c r="S225" s="114" t="s">
        <v>264</v>
      </c>
      <c r="T225" s="118" t="s">
        <v>264</v>
      </c>
    </row>
    <row r="226" spans="1:20" hidden="1">
      <c r="A226" s="98" t="s">
        <v>270</v>
      </c>
      <c r="B226" s="99" t="s">
        <v>271</v>
      </c>
      <c r="C226" s="100" t="s">
        <v>259</v>
      </c>
      <c r="D226" s="101" t="s">
        <v>260</v>
      </c>
      <c r="E226" s="103" t="s">
        <v>261</v>
      </c>
      <c r="F226" s="103" t="s">
        <v>262</v>
      </c>
      <c r="G226" s="103" t="s">
        <v>263</v>
      </c>
      <c r="H226" s="104" t="str">
        <f>VLOOKUP('III. GM'!$B$20,'III. GM'!$A$8:$P$14,13,FALSE)</f>
        <v>KTK-bevszeLB</v>
      </c>
      <c r="I226" s="104" t="str">
        <f>VLOOKUP('III. GM'!$B$20,'III. GM'!$A$8:$P$14,4,FALSE)</f>
        <v>Bevezetés a szervezeti kultúra és tudás menedzselésébe</v>
      </c>
      <c r="J226" s="104">
        <v>2</v>
      </c>
      <c r="K226" s="145">
        <f>WEEKNUM('III. GM'!$A$20,1) - WEEKNUM(E226,1) +1</f>
        <v>2</v>
      </c>
      <c r="L226" s="105">
        <f>WEEKDAY('III. GM'!$A$20,2)</f>
        <v>6</v>
      </c>
      <c r="M226" s="105" t="str">
        <f>LEFT('III. GM'!$B$18,5)</f>
        <v>09:30</v>
      </c>
      <c r="N226" s="105" t="str">
        <f>RIGHT('III. GM'!$B$18,5)</f>
        <v>10:45</v>
      </c>
      <c r="O226" s="106" t="str">
        <f>VLOOKUP('III. GM'!$B$20,'III. GM'!$A$8:$P$14,15,FALSE) &amp; "{" &amp; VLOOKUP('III. GM'!$B$20,'III. GM'!$A$8:$P$14,13,FALSE) &amp; "}"</f>
        <v>LB12GMB04{KTK-bevszeLB}</v>
      </c>
      <c r="P226" s="104" t="str">
        <f>"KTK-" &amp; 'III. GM'!$C$20</f>
        <v>KTK-B020</v>
      </c>
      <c r="Q226" s="100"/>
      <c r="R226" s="100" t="s">
        <v>265</v>
      </c>
      <c r="S226" s="100" t="s">
        <v>264</v>
      </c>
      <c r="T226" s="107" t="s">
        <v>264</v>
      </c>
    </row>
    <row r="227" spans="1:20" hidden="1">
      <c r="A227" s="108" t="s">
        <v>270</v>
      </c>
      <c r="B227" s="109" t="s">
        <v>271</v>
      </c>
      <c r="C227" s="101" t="s">
        <v>259</v>
      </c>
      <c r="D227" s="101" t="s">
        <v>260</v>
      </c>
      <c r="E227" s="102" t="s">
        <v>261</v>
      </c>
      <c r="F227" s="102" t="s">
        <v>262</v>
      </c>
      <c r="G227" s="102" t="s">
        <v>263</v>
      </c>
      <c r="H227" s="106" t="str">
        <f>VLOOKUP('III. GM'!$D$20,'III. GM'!$A$8:$P$14,13,FALSE)</f>
        <v>KTK-eemalkLB</v>
      </c>
      <c r="I227" s="106" t="str">
        <f>VLOOKUP('III. GM'!$D$20,'III. GM'!$A$8:$P$14,4,FALSE)</f>
        <v>Emberi erőforrás menedzsment alkalmazások</v>
      </c>
      <c r="J227" s="106">
        <v>2</v>
      </c>
      <c r="K227" s="146">
        <f>WEEKNUM('III. GM'!$A$20,1) - WEEKNUM(E227,1) +1</f>
        <v>2</v>
      </c>
      <c r="L227" s="110">
        <f>WEEKDAY('III. GM'!$A$20,2)</f>
        <v>6</v>
      </c>
      <c r="M227" s="110" t="str">
        <f>LEFT('III. GM'!$D$18,5)</f>
        <v>11:00</v>
      </c>
      <c r="N227" s="110" t="str">
        <f>RIGHT('III. GM'!$D$18,5)</f>
        <v>12:15</v>
      </c>
      <c r="O227" s="106" t="str">
        <f>VLOOKUP('III. GM'!$D$20,'III. GM'!$A$8:$P$14,15,FALSE) &amp; "{" &amp; VLOOKUP('III. GM'!$D$20,'III. GM'!$A$8:$P$14,13,FALSE) &amp; "}"</f>
        <v>LB12GMB12{KTK-eemalkLB}</v>
      </c>
      <c r="P227" s="106" t="str">
        <f>"KTK-" &amp; 'III. GM'!$E$20</f>
        <v>KTK-B020</v>
      </c>
      <c r="Q227" s="101"/>
      <c r="R227" s="101" t="s">
        <v>265</v>
      </c>
      <c r="S227" s="101" t="s">
        <v>264</v>
      </c>
      <c r="T227" s="111" t="s">
        <v>264</v>
      </c>
    </row>
    <row r="228" spans="1:20" hidden="1">
      <c r="A228" s="108" t="s">
        <v>270</v>
      </c>
      <c r="B228" s="109" t="s">
        <v>271</v>
      </c>
      <c r="C228" s="101" t="s">
        <v>259</v>
      </c>
      <c r="D228" s="101" t="s">
        <v>260</v>
      </c>
      <c r="E228" s="102" t="s">
        <v>261</v>
      </c>
      <c r="F228" s="102" t="s">
        <v>262</v>
      </c>
      <c r="G228" s="102" t="s">
        <v>263</v>
      </c>
      <c r="H228" s="106" t="str">
        <f>VLOOKUP('III. GM'!$F$20,'III. GM'!$A$8:$P$14,13,FALSE)</f>
        <v>KTK-onismtLB</v>
      </c>
      <c r="I228" s="106" t="str">
        <f>VLOOKUP('III. GM'!$F$20,'III. GM'!$A$8:$P$14,4,FALSE)</f>
        <v>Önismereti tréning</v>
      </c>
      <c r="J228" s="106">
        <v>2</v>
      </c>
      <c r="K228" s="146">
        <f>WEEKNUM('III. GM'!$A$20,1) - WEEKNUM(E228,1) +1</f>
        <v>2</v>
      </c>
      <c r="L228" s="110">
        <f>WEEKDAY('III. GM'!$A$20,2)</f>
        <v>6</v>
      </c>
      <c r="M228" s="110" t="str">
        <f>LEFT('III. GM'!$F$18,5)</f>
        <v>12:30</v>
      </c>
      <c r="N228" s="110" t="str">
        <f>RIGHT('III. GM'!$F$18,5)</f>
        <v>13:45</v>
      </c>
      <c r="O228" s="106" t="str">
        <f>VLOOKUP('III. GM'!$F$20,'III. GM'!$A$8:$P$14,15,FALSE) &amp; "{" &amp; VLOOKUP('III. GM'!$F$20,'III. GM'!$A$8:$P$14,13,FALSE) &amp; "}"</f>
        <v>LB12GMB06{KTK-onismtLB}</v>
      </c>
      <c r="P228" s="106" t="str">
        <f>"KTK-" &amp; 'III. GM'!$G$20</f>
        <v>KTK-B323/1</v>
      </c>
      <c r="Q228" s="101"/>
      <c r="R228" s="101" t="s">
        <v>265</v>
      </c>
      <c r="S228" s="101" t="s">
        <v>264</v>
      </c>
      <c r="T228" s="111" t="s">
        <v>264</v>
      </c>
    </row>
    <row r="229" spans="1:20" hidden="1">
      <c r="A229" s="108" t="s">
        <v>270</v>
      </c>
      <c r="B229" s="109" t="s">
        <v>271</v>
      </c>
      <c r="C229" s="101" t="s">
        <v>259</v>
      </c>
      <c r="D229" s="101" t="s">
        <v>260</v>
      </c>
      <c r="E229" s="102" t="s">
        <v>261</v>
      </c>
      <c r="F229" s="102" t="s">
        <v>262</v>
      </c>
      <c r="G229" s="102" t="s">
        <v>263</v>
      </c>
      <c r="H229" s="106" t="str">
        <f>VLOOKUP('III. GM'!$H$20,'III. GM'!$A$8:$P$14,13,FALSE)</f>
        <v>KTK-onismtLB</v>
      </c>
      <c r="I229" s="106" t="str">
        <f>VLOOKUP('III. GM'!$H$20,'III. GM'!$A$8:$P$14,4,FALSE)</f>
        <v>Önismereti tréning</v>
      </c>
      <c r="J229" s="106">
        <v>2</v>
      </c>
      <c r="K229" s="146">
        <f>WEEKNUM('III. GM'!$A$20,1) - WEEKNUM(E229,1) +1</f>
        <v>2</v>
      </c>
      <c r="L229" s="110">
        <f>WEEKDAY('III. GM'!$A$20,2)</f>
        <v>6</v>
      </c>
      <c r="M229" s="110" t="str">
        <f>LEFT('III. GM'!$H$18,5)</f>
        <v>14:00</v>
      </c>
      <c r="N229" s="110" t="str">
        <f>RIGHT('III. GM'!$H$18,5)</f>
        <v>15:15</v>
      </c>
      <c r="O229" s="106" t="str">
        <f>VLOOKUP('III. GM'!$H$20,'III. GM'!$A$8:$P$14,15,FALSE) &amp; "{" &amp; VLOOKUP('III. GM'!$H$20,'III. GM'!$A$8:$P$14,13,FALSE) &amp; "}"</f>
        <v>LB12GMB06{KTK-onismtLB}</v>
      </c>
      <c r="P229" s="106" t="str">
        <f>"KTK-" &amp; 'III. GM'!$I$20</f>
        <v>KTK-B323/1</v>
      </c>
      <c r="Q229" s="101"/>
      <c r="R229" s="101" t="s">
        <v>265</v>
      </c>
      <c r="S229" s="101" t="s">
        <v>264</v>
      </c>
      <c r="T229" s="111" t="s">
        <v>264</v>
      </c>
    </row>
    <row r="230" spans="1:20" hidden="1">
      <c r="A230" s="108" t="s">
        <v>270</v>
      </c>
      <c r="B230" s="109" t="s">
        <v>271</v>
      </c>
      <c r="C230" s="101" t="s">
        <v>259</v>
      </c>
      <c r="D230" s="101" t="s">
        <v>260</v>
      </c>
      <c r="E230" s="102" t="s">
        <v>261</v>
      </c>
      <c r="F230" s="102" t="s">
        <v>262</v>
      </c>
      <c r="G230" s="102" t="s">
        <v>263</v>
      </c>
      <c r="H230" s="106" t="str">
        <f>VLOOKUP('III. GM'!$J$20,'III. GM'!$A$8:$P$14,13,FALSE)</f>
        <v>KTK-onismtLB</v>
      </c>
      <c r="I230" s="106" t="str">
        <f>VLOOKUP('III. GM'!$J$20,'III. GM'!$A$8:$P$14,4,FALSE)</f>
        <v>Önismereti tréning</v>
      </c>
      <c r="J230" s="106">
        <v>2</v>
      </c>
      <c r="K230" s="146">
        <f>WEEKNUM('III. GM'!$A$20,1) - WEEKNUM(E230,1) +1</f>
        <v>2</v>
      </c>
      <c r="L230" s="110">
        <f>WEEKDAY('III. GM'!$A$20,2)</f>
        <v>6</v>
      </c>
      <c r="M230" s="110" t="str">
        <f>LEFT('III. GM'!$J$18,5)</f>
        <v>15:30</v>
      </c>
      <c r="N230" s="110" t="str">
        <f>RIGHT('III. GM'!$J$18,5)</f>
        <v>16:45</v>
      </c>
      <c r="O230" s="106" t="str">
        <f>VLOOKUP('III. GM'!$J$20,'III. GM'!$A$8:$P$14,15,FALSE) &amp; "{" &amp; VLOOKUP('III. GM'!$J$20,'III. GM'!$A$8:$P$14,13,FALSE) &amp; "}"</f>
        <v>LB12GMB06{KTK-onismtLB}</v>
      </c>
      <c r="P230" s="106" t="str">
        <f>"KTK-" &amp; 'III. GM'!$K$20</f>
        <v>KTK-B323/1</v>
      </c>
      <c r="Q230" s="101"/>
      <c r="R230" s="101" t="s">
        <v>265</v>
      </c>
      <c r="S230" s="101" t="s">
        <v>264</v>
      </c>
      <c r="T230" s="111" t="s">
        <v>264</v>
      </c>
    </row>
    <row r="231" spans="1:20" hidden="1">
      <c r="A231" s="108" t="s">
        <v>270</v>
      </c>
      <c r="B231" s="109" t="s">
        <v>271</v>
      </c>
      <c r="C231" s="101" t="s">
        <v>259</v>
      </c>
      <c r="D231" s="101" t="s">
        <v>260</v>
      </c>
      <c r="E231" s="102" t="s">
        <v>261</v>
      </c>
      <c r="F231" s="102" t="s">
        <v>262</v>
      </c>
      <c r="G231" s="102" t="s">
        <v>263</v>
      </c>
      <c r="H231" s="106" t="e">
        <f>VLOOKUP('III. GM'!$L$20,'III. GM'!$A$8:$P$14,13,FALSE)</f>
        <v>#N/A</v>
      </c>
      <c r="I231" s="106" t="e">
        <f>VLOOKUP('III. GM'!$L$20,'III. GM'!$A$8:$P$14,4,FALSE)</f>
        <v>#N/A</v>
      </c>
      <c r="J231" s="106">
        <v>2</v>
      </c>
      <c r="K231" s="146">
        <f>WEEKNUM('III. GM'!$A$20,1) - WEEKNUM(E231,1) +1</f>
        <v>2</v>
      </c>
      <c r="L231" s="110">
        <f>WEEKDAY('III. GM'!$A$20,2)</f>
        <v>6</v>
      </c>
      <c r="M231" s="110" t="str">
        <f>LEFT('III. GM'!$L$18,5)</f>
        <v>17:00</v>
      </c>
      <c r="N231" s="110" t="str">
        <f>RIGHT('III. GM'!$L$18,5)</f>
        <v>18:15</v>
      </c>
      <c r="O231" s="106" t="e">
        <f>VLOOKUP('III. GM'!$L$20,'III. GM'!$A$8:$P$14,15,FALSE) &amp; "{" &amp; VLOOKUP('III. GM'!$L$20,'III. GM'!$A$8:$P$14,13,FALSE) &amp; "}"</f>
        <v>#N/A</v>
      </c>
      <c r="P231" s="106" t="str">
        <f>"KTK-" &amp; 'III. GM'!$M$20</f>
        <v>KTK-</v>
      </c>
      <c r="Q231" s="101"/>
      <c r="R231" s="101" t="s">
        <v>265</v>
      </c>
      <c r="S231" s="101" t="s">
        <v>264</v>
      </c>
      <c r="T231" s="111" t="s">
        <v>264</v>
      </c>
    </row>
    <row r="232" spans="1:20" hidden="1">
      <c r="A232" s="108" t="s">
        <v>270</v>
      </c>
      <c r="B232" s="109" t="s">
        <v>271</v>
      </c>
      <c r="C232" s="101" t="s">
        <v>259</v>
      </c>
      <c r="D232" s="101" t="s">
        <v>260</v>
      </c>
      <c r="E232" s="102" t="s">
        <v>261</v>
      </c>
      <c r="F232" s="102" t="s">
        <v>262</v>
      </c>
      <c r="G232" s="102" t="s">
        <v>263</v>
      </c>
      <c r="H232" s="106" t="e">
        <f>VLOOKUP('III. GM'!$N$20,'III. GM'!$A$8:$P$14,13,FALSE)</f>
        <v>#N/A</v>
      </c>
      <c r="I232" s="106" t="e">
        <f>VLOOKUP('III. GM'!$N$20,'III. GM'!$A$8:$P$14,4,FALSE)</f>
        <v>#N/A</v>
      </c>
      <c r="J232" s="106">
        <v>2</v>
      </c>
      <c r="K232" s="146">
        <f>WEEKNUM('III. GM'!$A$20,1) - WEEKNUM(E232,1) +1</f>
        <v>2</v>
      </c>
      <c r="L232" s="110">
        <f>WEEKDAY('III. GM'!$A$20,2)</f>
        <v>6</v>
      </c>
      <c r="M232" s="110" t="str">
        <f>LEFT('III. GM'!$N$18,5)</f>
        <v/>
      </c>
      <c r="N232" s="110" t="str">
        <f>RIGHT('III. GM'!$N$18,5)</f>
        <v/>
      </c>
      <c r="O232" s="106" t="e">
        <f>VLOOKUP('III. GM'!$N$20,'III. GM'!$A$8:$P$14,15,FALSE) &amp; "{" &amp; VLOOKUP('III. GM'!$N$20,'III. GM'!$A$8:$P$14,13,FALSE) &amp; "}"</f>
        <v>#N/A</v>
      </c>
      <c r="P232" s="106" t="str">
        <f>"KTK-" &amp; 'III. GM'!$O$20</f>
        <v>KTK-</v>
      </c>
      <c r="Q232" s="101"/>
      <c r="R232" s="101" t="s">
        <v>265</v>
      </c>
      <c r="S232" s="101" t="s">
        <v>264</v>
      </c>
      <c r="T232" s="111" t="s">
        <v>264</v>
      </c>
    </row>
    <row r="233" spans="1:20" ht="15.75" hidden="1" thickBot="1">
      <c r="A233" s="112" t="s">
        <v>270</v>
      </c>
      <c r="B233" s="113" t="s">
        <v>271</v>
      </c>
      <c r="C233" s="114" t="s">
        <v>259</v>
      </c>
      <c r="D233" s="114" t="s">
        <v>260</v>
      </c>
      <c r="E233" s="115" t="s">
        <v>261</v>
      </c>
      <c r="F233" s="115" t="s">
        <v>262</v>
      </c>
      <c r="G233" s="115" t="s">
        <v>263</v>
      </c>
      <c r="H233" s="116" t="e">
        <f>VLOOKUP('III. GM'!$P$20,'III. GM'!$A$8:$P$14,13,FALSE)</f>
        <v>#N/A</v>
      </c>
      <c r="I233" s="116" t="e">
        <f>VLOOKUP('III. GM'!$P$20,'III. GM'!$A$8:$P$14,4,FALSE)</f>
        <v>#N/A</v>
      </c>
      <c r="J233" s="116">
        <v>2</v>
      </c>
      <c r="K233" s="147">
        <f>WEEKNUM('III. GM'!$A$20,1) - WEEKNUM(E233,1) +1</f>
        <v>2</v>
      </c>
      <c r="L233" s="117">
        <f>WEEKDAY('III. GM'!$A$20,2)</f>
        <v>6</v>
      </c>
      <c r="M233" s="117" t="str">
        <f>LEFT('III. GM'!$P$18,5)</f>
        <v>17:00</v>
      </c>
      <c r="N233" s="117" t="str">
        <f>RIGHT('III. GM'!$P$18,5)</f>
        <v>18:15</v>
      </c>
      <c r="O233" s="116" t="e">
        <f>VLOOKUP('III. GM'!$P$20,'III. GM'!$A$8:$P$14,15,FALSE) &amp; "{" &amp; VLOOKUP('III. GM'!$P$20,'III. GM'!$A$8:$P$14,13,FALSE) &amp; "}"</f>
        <v>#N/A</v>
      </c>
      <c r="P233" s="116" t="str">
        <f>"KTK-" &amp; 'III. GM'!$Q$20</f>
        <v>KTK-</v>
      </c>
      <c r="Q233" s="114"/>
      <c r="R233" s="114" t="s">
        <v>265</v>
      </c>
      <c r="S233" s="114" t="s">
        <v>264</v>
      </c>
      <c r="T233" s="118" t="s">
        <v>264</v>
      </c>
    </row>
    <row r="234" spans="1:20" hidden="1">
      <c r="A234" s="98" t="s">
        <v>270</v>
      </c>
      <c r="B234" s="99" t="s">
        <v>271</v>
      </c>
      <c r="C234" s="100" t="s">
        <v>259</v>
      </c>
      <c r="D234" s="101" t="s">
        <v>260</v>
      </c>
      <c r="E234" s="103" t="s">
        <v>261</v>
      </c>
      <c r="F234" s="103" t="s">
        <v>262</v>
      </c>
      <c r="G234" s="103" t="s">
        <v>263</v>
      </c>
      <c r="H234" s="104" t="str">
        <f>VLOOKUP('III. GM'!$B$21,'III. GM'!$A$8:$P$14,13,FALSE)</f>
        <v>KTK-bevszeLB</v>
      </c>
      <c r="I234" s="104" t="str">
        <f>VLOOKUP('III. GM'!$B$21,'III. GM'!$A$8:$P$14,4,FALSE)</f>
        <v>Bevezetés a szervezeti kultúra és tudás menedzselésébe</v>
      </c>
      <c r="J234" s="104">
        <v>2</v>
      </c>
      <c r="K234" s="145">
        <f>WEEKNUM('III. GM'!$A$21,1) - WEEKNUM(E234,1) +1</f>
        <v>3</v>
      </c>
      <c r="L234" s="105">
        <f>WEEKDAY('III. GM'!$A$21,2)</f>
        <v>6</v>
      </c>
      <c r="M234" s="105" t="str">
        <f>LEFT('III. GM'!$B$18,5)</f>
        <v>09:30</v>
      </c>
      <c r="N234" s="105" t="str">
        <f>RIGHT('III. GM'!$B$18,5)</f>
        <v>10:45</v>
      </c>
      <c r="O234" s="106" t="str">
        <f>VLOOKUP('III. GM'!$B$21,'III. GM'!$A$8:$P$14,15,FALSE) &amp; "{" &amp; VLOOKUP('III. GM'!$B$21,'III. GM'!$A$8:$P$14,13,FALSE) &amp; "}"</f>
        <v>LB12GMB04{KTK-bevszeLB}</v>
      </c>
      <c r="P234" s="104" t="str">
        <f>"KTK-" &amp; 'III. GM'!$C$21</f>
        <v>KTK-B020</v>
      </c>
      <c r="Q234" s="100"/>
      <c r="R234" s="100" t="s">
        <v>265</v>
      </c>
      <c r="S234" s="100" t="s">
        <v>264</v>
      </c>
      <c r="T234" s="107" t="s">
        <v>264</v>
      </c>
    </row>
    <row r="235" spans="1:20" hidden="1">
      <c r="A235" s="108" t="s">
        <v>270</v>
      </c>
      <c r="B235" s="109" t="s">
        <v>271</v>
      </c>
      <c r="C235" s="101" t="s">
        <v>259</v>
      </c>
      <c r="D235" s="101" t="s">
        <v>260</v>
      </c>
      <c r="E235" s="102" t="s">
        <v>261</v>
      </c>
      <c r="F235" s="102" t="s">
        <v>262</v>
      </c>
      <c r="G235" s="102" t="s">
        <v>263</v>
      </c>
      <c r="H235" s="106" t="str">
        <f>VLOOKUP('III. GM'!$D$21,'III. GM'!$A$8:$P$14,13,FALSE)</f>
        <v>KTK-bevszeLB</v>
      </c>
      <c r="I235" s="106" t="str">
        <f>VLOOKUP('III. GM'!$D$21,'III. GM'!$A$8:$P$14,4,FALSE)</f>
        <v>Bevezetés a szervezeti kultúra és tudás menedzselésébe</v>
      </c>
      <c r="J235" s="106">
        <v>2</v>
      </c>
      <c r="K235" s="146">
        <f>WEEKNUM('III. GM'!$A$21,1) - WEEKNUM(E235,1) +1</f>
        <v>3</v>
      </c>
      <c r="L235" s="110">
        <f>WEEKDAY('III. GM'!$A$21,2)</f>
        <v>6</v>
      </c>
      <c r="M235" s="110" t="str">
        <f>LEFT('III. GM'!$D$18,5)</f>
        <v>11:00</v>
      </c>
      <c r="N235" s="110" t="str">
        <f>RIGHT('III. GM'!$D$18,5)</f>
        <v>12:15</v>
      </c>
      <c r="O235" s="106" t="str">
        <f>VLOOKUP('III. GM'!$D$21,'III. GM'!$A$8:$P$14,15,FALSE) &amp; "{" &amp; VLOOKUP('III. GM'!$D$21,'III. GM'!$A$8:$P$14,13,FALSE) &amp; "}"</f>
        <v>LB12GMB04{KTK-bevszeLB}</v>
      </c>
      <c r="P235" s="106" t="str">
        <f>"KTK-" &amp; 'III. GM'!$E$21</f>
        <v>KTK-B020</v>
      </c>
      <c r="Q235" s="101"/>
      <c r="R235" s="101" t="s">
        <v>265</v>
      </c>
      <c r="S235" s="101" t="s">
        <v>264</v>
      </c>
      <c r="T235" s="111" t="s">
        <v>264</v>
      </c>
    </row>
    <row r="236" spans="1:20" hidden="1">
      <c r="A236" s="108" t="s">
        <v>270</v>
      </c>
      <c r="B236" s="109" t="s">
        <v>271</v>
      </c>
      <c r="C236" s="101" t="s">
        <v>259</v>
      </c>
      <c r="D236" s="101" t="s">
        <v>260</v>
      </c>
      <c r="E236" s="102" t="s">
        <v>261</v>
      </c>
      <c r="F236" s="102" t="s">
        <v>262</v>
      </c>
      <c r="G236" s="102" t="s">
        <v>263</v>
      </c>
      <c r="H236" s="106" t="str">
        <f>VLOOKUP('III. GM'!$F$21,'III. GM'!$A$8:$P$14,13,FALSE)</f>
        <v>KTK-promenLB</v>
      </c>
      <c r="I236" s="106" t="str">
        <f>VLOOKUP('III. GM'!$F$21,'III. GM'!$A$8:$P$14,4,FALSE)</f>
        <v>A projektmenedzsment és a csoportmunka számítógépes támogatása</v>
      </c>
      <c r="J236" s="106">
        <v>2</v>
      </c>
      <c r="K236" s="146">
        <f>WEEKNUM('III. GM'!$A$21,1) - WEEKNUM(E236,1) +1</f>
        <v>3</v>
      </c>
      <c r="L236" s="110">
        <f>WEEKDAY('III. GM'!$A$21,2)</f>
        <v>6</v>
      </c>
      <c r="M236" s="110" t="str">
        <f>LEFT('III. GM'!$F$18,5)</f>
        <v>12:30</v>
      </c>
      <c r="N236" s="110" t="str">
        <f>RIGHT('III. GM'!$F$18,5)</f>
        <v>13:45</v>
      </c>
      <c r="O236" s="106" t="str">
        <f>VLOOKUP('III. GM'!$F$21,'III. GM'!$A$8:$P$14,15,FALSE) &amp; "{" &amp; VLOOKUP('III. GM'!$F$21,'III. GM'!$A$8:$P$14,13,FALSE) &amp; "}"</f>
        <v>LB12GMB05{KTK-promenLB}</v>
      </c>
      <c r="P236" s="106" t="str">
        <f>"KTK-" &amp; 'III. GM'!$G$21</f>
        <v>KTK-B020</v>
      </c>
      <c r="Q236" s="101"/>
      <c r="R236" s="101" t="s">
        <v>265</v>
      </c>
      <c r="S236" s="101" t="s">
        <v>264</v>
      </c>
      <c r="T236" s="111" t="s">
        <v>264</v>
      </c>
    </row>
    <row r="237" spans="1:20" hidden="1">
      <c r="A237" s="108" t="s">
        <v>270</v>
      </c>
      <c r="B237" s="109" t="s">
        <v>271</v>
      </c>
      <c r="C237" s="101" t="s">
        <v>259</v>
      </c>
      <c r="D237" s="101" t="s">
        <v>260</v>
      </c>
      <c r="E237" s="102" t="s">
        <v>261</v>
      </c>
      <c r="F237" s="102" t="s">
        <v>262</v>
      </c>
      <c r="G237" s="102" t="s">
        <v>263</v>
      </c>
      <c r="H237" s="106" t="str">
        <f>VLOOKUP('III. GM'!$H$21,'III. GM'!$A$8:$P$14,13,FALSE)</f>
        <v>KTK-promenLB</v>
      </c>
      <c r="I237" s="106" t="str">
        <f>VLOOKUP('III. GM'!$H$21,'III. GM'!$A$8:$P$14,4,FALSE)</f>
        <v>A projektmenedzsment és a csoportmunka számítógépes támogatása</v>
      </c>
      <c r="J237" s="106">
        <v>2</v>
      </c>
      <c r="K237" s="146">
        <f>WEEKNUM('III. GM'!$A$21,1) - WEEKNUM(E237,1) +1</f>
        <v>3</v>
      </c>
      <c r="L237" s="110">
        <f>WEEKDAY('III. GM'!$A$21,2)</f>
        <v>6</v>
      </c>
      <c r="M237" s="110" t="str">
        <f>LEFT('III. GM'!$H$18,5)</f>
        <v>14:00</v>
      </c>
      <c r="N237" s="110" t="str">
        <f>RIGHT('III. GM'!$H$18,5)</f>
        <v>15:15</v>
      </c>
      <c r="O237" s="106" t="str">
        <f>VLOOKUP('III. GM'!$H$21,'III. GM'!$A$8:$P$14,15,FALSE) &amp; "{" &amp; VLOOKUP('III. GM'!$H$21,'III. GM'!$A$8:$P$14,13,FALSE) &amp; "}"</f>
        <v>LB12GMB05{KTK-promenLB}</v>
      </c>
      <c r="P237" s="106" t="str">
        <f>"KTK-" &amp; 'III. GM'!$I$21</f>
        <v>KTK-B020</v>
      </c>
      <c r="Q237" s="101"/>
      <c r="R237" s="101" t="s">
        <v>265</v>
      </c>
      <c r="S237" s="101" t="s">
        <v>264</v>
      </c>
      <c r="T237" s="111" t="s">
        <v>264</v>
      </c>
    </row>
    <row r="238" spans="1:20" hidden="1">
      <c r="A238" s="108" t="s">
        <v>270</v>
      </c>
      <c r="B238" s="109" t="s">
        <v>271</v>
      </c>
      <c r="C238" s="101" t="s">
        <v>259</v>
      </c>
      <c r="D238" s="101" t="s">
        <v>260</v>
      </c>
      <c r="E238" s="102" t="s">
        <v>261</v>
      </c>
      <c r="F238" s="102" t="s">
        <v>262</v>
      </c>
      <c r="G238" s="102" t="s">
        <v>263</v>
      </c>
      <c r="H238" s="106" t="str">
        <f>VLOOKUP('III. GM'!$J$21,'III. GM'!$A$8:$P$14,13,FALSE)</f>
        <v>KTK-promenLB</v>
      </c>
      <c r="I238" s="106" t="str">
        <f>VLOOKUP('III. GM'!$J$21,'III. GM'!$A$8:$P$14,4,FALSE)</f>
        <v>A projektmenedzsment és a csoportmunka számítógépes támogatása</v>
      </c>
      <c r="J238" s="106">
        <v>2</v>
      </c>
      <c r="K238" s="146">
        <f>WEEKNUM('III. GM'!$A$21,1) - WEEKNUM(E238,1) +1</f>
        <v>3</v>
      </c>
      <c r="L238" s="110">
        <f>WEEKDAY('III. GM'!$A$21,2)</f>
        <v>6</v>
      </c>
      <c r="M238" s="110" t="str">
        <f>LEFT('III. GM'!$J$18,5)</f>
        <v>15:30</v>
      </c>
      <c r="N238" s="110" t="str">
        <f>RIGHT('III. GM'!$J$18,5)</f>
        <v>16:45</v>
      </c>
      <c r="O238" s="106" t="str">
        <f>VLOOKUP('III. GM'!$J$21,'III. GM'!$A$8:$P$14,15,FALSE) &amp; "{" &amp; VLOOKUP('III. GM'!$J$21,'III. GM'!$A$8:$P$14,13,FALSE) &amp; "}"</f>
        <v>LB12GMB05{KTK-promenLB}</v>
      </c>
      <c r="P238" s="106" t="str">
        <f>"KTK-" &amp; 'III. GM'!$K$21</f>
        <v>KTK-B128</v>
      </c>
      <c r="Q238" s="101"/>
      <c r="R238" s="101" t="s">
        <v>265</v>
      </c>
      <c r="S238" s="101" t="s">
        <v>264</v>
      </c>
      <c r="T238" s="111" t="s">
        <v>264</v>
      </c>
    </row>
    <row r="239" spans="1:20" hidden="1">
      <c r="A239" s="108" t="s">
        <v>270</v>
      </c>
      <c r="B239" s="109" t="s">
        <v>271</v>
      </c>
      <c r="C239" s="101" t="s">
        <v>259</v>
      </c>
      <c r="D239" s="101" t="s">
        <v>260</v>
      </c>
      <c r="E239" s="102" t="s">
        <v>261</v>
      </c>
      <c r="F239" s="102" t="s">
        <v>262</v>
      </c>
      <c r="G239" s="102" t="s">
        <v>263</v>
      </c>
      <c r="H239" s="106" t="e">
        <f>VLOOKUP('III. GM'!$L$21,'III. GM'!$A$8:$P$14,13,FALSE)</f>
        <v>#N/A</v>
      </c>
      <c r="I239" s="106" t="e">
        <f>VLOOKUP('III. GM'!$L$21,'III. GM'!$A$8:$P$14,4,FALSE)</f>
        <v>#N/A</v>
      </c>
      <c r="J239" s="106">
        <v>2</v>
      </c>
      <c r="K239" s="146">
        <f>WEEKNUM('III. GM'!$A$21,1) - WEEKNUM(E239,1) +1</f>
        <v>3</v>
      </c>
      <c r="L239" s="110">
        <f>WEEKDAY('III. GM'!$A$21,2)</f>
        <v>6</v>
      </c>
      <c r="M239" s="110" t="str">
        <f>LEFT('III. GM'!$L$18,5)</f>
        <v>17:00</v>
      </c>
      <c r="N239" s="110" t="str">
        <f>RIGHT('III. GM'!$L$18,5)</f>
        <v>18:15</v>
      </c>
      <c r="O239" s="106" t="e">
        <f>VLOOKUP('III. GM'!$L$21,'III. GM'!$A$8:$P$14,15,FALSE) &amp; "{" &amp; VLOOKUP('III. GM'!$L$21,'III. GM'!$A$8:$P$14,13,FALSE) &amp; "}"</f>
        <v>#N/A</v>
      </c>
      <c r="P239" s="106" t="str">
        <f>"KTK-" &amp; 'III. GM'!$M$21</f>
        <v>KTK-</v>
      </c>
      <c r="Q239" s="101"/>
      <c r="R239" s="101" t="s">
        <v>265</v>
      </c>
      <c r="S239" s="101" t="s">
        <v>264</v>
      </c>
      <c r="T239" s="111" t="s">
        <v>264</v>
      </c>
    </row>
    <row r="240" spans="1:20" hidden="1">
      <c r="A240" s="108" t="s">
        <v>270</v>
      </c>
      <c r="B240" s="109" t="s">
        <v>271</v>
      </c>
      <c r="C240" s="101" t="s">
        <v>259</v>
      </c>
      <c r="D240" s="101" t="s">
        <v>260</v>
      </c>
      <c r="E240" s="102" t="s">
        <v>261</v>
      </c>
      <c r="F240" s="102" t="s">
        <v>262</v>
      </c>
      <c r="G240" s="102" t="s">
        <v>263</v>
      </c>
      <c r="H240" s="106" t="e">
        <f>VLOOKUP('III. GM'!$N$21,'III. GM'!$A$8:$P$14,13,FALSE)</f>
        <v>#N/A</v>
      </c>
      <c r="I240" s="106" t="e">
        <f>VLOOKUP('III. GM'!$N$21,'III. GM'!$A$8:$P$14,4,FALSE)</f>
        <v>#N/A</v>
      </c>
      <c r="J240" s="106">
        <v>2</v>
      </c>
      <c r="K240" s="146">
        <f>WEEKNUM('III. GM'!$A$21,1) - WEEKNUM(E240,1) +1</f>
        <v>3</v>
      </c>
      <c r="L240" s="110">
        <f>WEEKDAY('III. GM'!$A$21,2)</f>
        <v>6</v>
      </c>
      <c r="M240" s="110" t="str">
        <f>LEFT('III. GM'!$N$18,5)</f>
        <v/>
      </c>
      <c r="N240" s="110" t="str">
        <f>RIGHT('III. GM'!$N$18,5)</f>
        <v/>
      </c>
      <c r="O240" s="106" t="e">
        <f>VLOOKUP('III. GM'!$N$21,'III. GM'!$A$8:$P$14,15,FALSE) &amp; "{" &amp; VLOOKUP('III. GM'!$N$21,'III. GM'!$A$8:$P$14,13,FALSE) &amp; "}"</f>
        <v>#N/A</v>
      </c>
      <c r="P240" s="106" t="str">
        <f>"KTK-" &amp; 'III. GM'!$O$21</f>
        <v>KTK-</v>
      </c>
      <c r="Q240" s="101"/>
      <c r="R240" s="101" t="s">
        <v>265</v>
      </c>
      <c r="S240" s="101" t="s">
        <v>264</v>
      </c>
      <c r="T240" s="111" t="s">
        <v>264</v>
      </c>
    </row>
    <row r="241" spans="1:20" ht="15.75" hidden="1" thickBot="1">
      <c r="A241" s="112" t="s">
        <v>270</v>
      </c>
      <c r="B241" s="113" t="s">
        <v>271</v>
      </c>
      <c r="C241" s="114" t="s">
        <v>259</v>
      </c>
      <c r="D241" s="114" t="s">
        <v>260</v>
      </c>
      <c r="E241" s="115" t="s">
        <v>261</v>
      </c>
      <c r="F241" s="115" t="s">
        <v>262</v>
      </c>
      <c r="G241" s="115" t="s">
        <v>263</v>
      </c>
      <c r="H241" s="116" t="e">
        <f>VLOOKUP('III. GM'!$P$21,'III. GM'!$A$8:$P$14,13,FALSE)</f>
        <v>#N/A</v>
      </c>
      <c r="I241" s="116" t="e">
        <f>VLOOKUP('III. GM'!$P$21,'III. GM'!$A$8:$P$14,4,FALSE)</f>
        <v>#N/A</v>
      </c>
      <c r="J241" s="116">
        <v>2</v>
      </c>
      <c r="K241" s="147">
        <f>WEEKNUM('III. GM'!$A$21,1) - WEEKNUM(E241,1) +1</f>
        <v>3</v>
      </c>
      <c r="L241" s="117">
        <f>WEEKDAY('III. GM'!$A$21,2)</f>
        <v>6</v>
      </c>
      <c r="M241" s="117" t="str">
        <f>LEFT('III. GM'!$P$18,5)</f>
        <v>17:00</v>
      </c>
      <c r="N241" s="117" t="str">
        <f>RIGHT('III. GM'!$P$18,5)</f>
        <v>18:15</v>
      </c>
      <c r="O241" s="116" t="e">
        <f>VLOOKUP('III. GM'!$P$21,'III. GM'!$A$8:$P$14,15,FALSE) &amp; "{" &amp; VLOOKUP('III. GM'!$P$21,'III. GM'!$A$8:$P$14,13,FALSE) &amp; "}"</f>
        <v>#N/A</v>
      </c>
      <c r="P241" s="116" t="str">
        <f>"KTK-" &amp; 'III. GM'!$Q$21</f>
        <v>KTK-</v>
      </c>
      <c r="Q241" s="114"/>
      <c r="R241" s="114" t="s">
        <v>265</v>
      </c>
      <c r="S241" s="114" t="s">
        <v>264</v>
      </c>
      <c r="T241" s="118" t="s">
        <v>264</v>
      </c>
    </row>
    <row r="242" spans="1:20" hidden="1">
      <c r="A242" s="98" t="s">
        <v>270</v>
      </c>
      <c r="B242" s="99" t="s">
        <v>271</v>
      </c>
      <c r="C242" s="100" t="s">
        <v>259</v>
      </c>
      <c r="D242" s="101" t="s">
        <v>260</v>
      </c>
      <c r="E242" s="103" t="s">
        <v>261</v>
      </c>
      <c r="F242" s="103" t="s">
        <v>262</v>
      </c>
      <c r="G242" s="103" t="s">
        <v>263</v>
      </c>
      <c r="H242" s="104" t="str">
        <f>VLOOKUP('III. GM'!$B$22,'III. GM'!$A$8:$P$14,13,FALSE)</f>
        <v>KTK-eemalkLB</v>
      </c>
      <c r="I242" s="104" t="str">
        <f>VLOOKUP('III. GM'!$B$22,'III. GM'!$A$8:$P$14,4,FALSE)</f>
        <v>Emberi erőforrás menedzsment alkalmazások</v>
      </c>
      <c r="J242" s="104">
        <v>2</v>
      </c>
      <c r="K242" s="145">
        <f>WEEKNUM('III. GM'!$A$22,1) - WEEKNUM(E242,1) +1</f>
        <v>5</v>
      </c>
      <c r="L242" s="105">
        <f>WEEKDAY('III. GM'!$A$22,2)</f>
        <v>6</v>
      </c>
      <c r="M242" s="105" t="str">
        <f>LEFT('III. GM'!$B$18,5)</f>
        <v>09:30</v>
      </c>
      <c r="N242" s="105" t="str">
        <f>RIGHT('III. GM'!$B$18,5)</f>
        <v>10:45</v>
      </c>
      <c r="O242" s="106" t="str">
        <f>VLOOKUP('III. GM'!$B$22,'III. GM'!$A$8:$P$14,15,FALSE) &amp; "{" &amp; VLOOKUP('III. GM'!$B$22,'III. GM'!$A$8:$P$14,13,FALSE) &amp; "}"</f>
        <v>LB12GMB12{KTK-eemalkLB}</v>
      </c>
      <c r="P242" s="104" t="str">
        <f>"KTK-" &amp; 'III. GM'!$C$22</f>
        <v>KTK-B020</v>
      </c>
      <c r="Q242" s="100"/>
      <c r="R242" s="100" t="s">
        <v>265</v>
      </c>
      <c r="S242" s="100" t="s">
        <v>264</v>
      </c>
      <c r="T242" s="107" t="s">
        <v>264</v>
      </c>
    </row>
    <row r="243" spans="1:20" hidden="1">
      <c r="A243" s="108" t="s">
        <v>270</v>
      </c>
      <c r="B243" s="109" t="s">
        <v>271</v>
      </c>
      <c r="C243" s="101" t="s">
        <v>259</v>
      </c>
      <c r="D243" s="101" t="s">
        <v>260</v>
      </c>
      <c r="E243" s="102" t="s">
        <v>261</v>
      </c>
      <c r="F243" s="102" t="s">
        <v>262</v>
      </c>
      <c r="G243" s="102" t="s">
        <v>263</v>
      </c>
      <c r="H243" s="106" t="str">
        <f>VLOOKUP('III. GM'!$D$22,'III. GM'!$A$8:$P$14,13,FALSE)</f>
        <v>KTK-bevszeLB</v>
      </c>
      <c r="I243" s="106" t="str">
        <f>VLOOKUP('III. GM'!$D$22,'III. GM'!$A$8:$P$14,4,FALSE)</f>
        <v>Bevezetés a szervezeti kultúra és tudás menedzselésébe</v>
      </c>
      <c r="J243" s="106">
        <v>2</v>
      </c>
      <c r="K243" s="146">
        <f>WEEKNUM('III. GM'!$A$22,1) - WEEKNUM(E243,1) +1</f>
        <v>5</v>
      </c>
      <c r="L243" s="110">
        <f>WEEKDAY('III. GM'!$A$22,2)</f>
        <v>6</v>
      </c>
      <c r="M243" s="110" t="str">
        <f>LEFT('III. GM'!$D$18,5)</f>
        <v>11:00</v>
      </c>
      <c r="N243" s="110" t="str">
        <f>RIGHT('III. GM'!$D$18,5)</f>
        <v>12:15</v>
      </c>
      <c r="O243" s="106" t="str">
        <f>VLOOKUP('III. GM'!$D$22,'III. GM'!$A$8:$P$14,15,FALSE) &amp; "{" &amp; VLOOKUP('III. GM'!$D$22,'III. GM'!$A$8:$P$14,13,FALSE) &amp; "}"</f>
        <v>LB12GMB04{KTK-bevszeLB}</v>
      </c>
      <c r="P243" s="106" t="str">
        <f>"KTK-" &amp; 'III. GM'!$E$22</f>
        <v>KTK-B020</v>
      </c>
      <c r="Q243" s="101"/>
      <c r="R243" s="101" t="s">
        <v>265</v>
      </c>
      <c r="S243" s="101" t="s">
        <v>264</v>
      </c>
      <c r="T243" s="111" t="s">
        <v>264</v>
      </c>
    </row>
    <row r="244" spans="1:20" hidden="1">
      <c r="A244" s="108" t="s">
        <v>270</v>
      </c>
      <c r="B244" s="109" t="s">
        <v>271</v>
      </c>
      <c r="C244" s="101" t="s">
        <v>259</v>
      </c>
      <c r="D244" s="101" t="s">
        <v>260</v>
      </c>
      <c r="E244" s="102" t="s">
        <v>261</v>
      </c>
      <c r="F244" s="102" t="s">
        <v>262</v>
      </c>
      <c r="G244" s="102" t="s">
        <v>263</v>
      </c>
      <c r="H244" s="106" t="str">
        <f>VLOOKUP('III. GM'!$F$22,'III. GM'!$A$8:$P$14,13,FALSE)</f>
        <v>KTK-onismtLB</v>
      </c>
      <c r="I244" s="106" t="str">
        <f>VLOOKUP('III. GM'!$F$22,'III. GM'!$A$8:$P$14,4,FALSE)</f>
        <v>Önismereti tréning</v>
      </c>
      <c r="J244" s="106">
        <v>2</v>
      </c>
      <c r="K244" s="146">
        <f>WEEKNUM('III. GM'!$A$22,1) - WEEKNUM(E244,1) +1</f>
        <v>5</v>
      </c>
      <c r="L244" s="110">
        <f>WEEKDAY('III. GM'!$A$22,2)</f>
        <v>6</v>
      </c>
      <c r="M244" s="110" t="str">
        <f>LEFT('III. GM'!$F$18,5)</f>
        <v>12:30</v>
      </c>
      <c r="N244" s="110" t="str">
        <f>RIGHT('III. GM'!$F$18,5)</f>
        <v>13:45</v>
      </c>
      <c r="O244" s="106" t="str">
        <f>VLOOKUP('III. GM'!$F$22,'III. GM'!$A$8:$P$14,15,FALSE) &amp; "{" &amp; VLOOKUP('III. GM'!$F$22,'III. GM'!$A$8:$P$14,13,FALSE) &amp; "}"</f>
        <v>LB12GMB06{KTK-onismtLB}</v>
      </c>
      <c r="P244" s="106" t="str">
        <f>"KTK-" &amp; 'III. GM'!$G$22</f>
        <v>KTK-B323/1</v>
      </c>
      <c r="Q244" s="101"/>
      <c r="R244" s="101" t="s">
        <v>265</v>
      </c>
      <c r="S244" s="101" t="s">
        <v>264</v>
      </c>
      <c r="T244" s="111" t="s">
        <v>264</v>
      </c>
    </row>
    <row r="245" spans="1:20" hidden="1">
      <c r="A245" s="108" t="s">
        <v>270</v>
      </c>
      <c r="B245" s="109" t="s">
        <v>271</v>
      </c>
      <c r="C245" s="101" t="s">
        <v>259</v>
      </c>
      <c r="D245" s="101" t="s">
        <v>260</v>
      </c>
      <c r="E245" s="102" t="s">
        <v>261</v>
      </c>
      <c r="F245" s="102" t="s">
        <v>262</v>
      </c>
      <c r="G245" s="102" t="s">
        <v>263</v>
      </c>
      <c r="H245" s="106" t="str">
        <f>VLOOKUP('III. GM'!$H$22,'III. GM'!$A$8:$P$14,13,FALSE)</f>
        <v>KTK-onismtLB</v>
      </c>
      <c r="I245" s="106" t="str">
        <f>VLOOKUP('III. GM'!$H$22,'III. GM'!$A$8:$P$14,4,FALSE)</f>
        <v>Önismereti tréning</v>
      </c>
      <c r="J245" s="106">
        <v>2</v>
      </c>
      <c r="K245" s="146">
        <f>WEEKNUM('III. GM'!$A$22,1) - WEEKNUM(E245,1) +1</f>
        <v>5</v>
      </c>
      <c r="L245" s="110">
        <f>WEEKDAY('III. GM'!$A$22,2)</f>
        <v>6</v>
      </c>
      <c r="M245" s="110" t="str">
        <f>LEFT('III. GM'!$H$18,5)</f>
        <v>14:00</v>
      </c>
      <c r="N245" s="110" t="str">
        <f>RIGHT('III. GM'!$H$18,5)</f>
        <v>15:15</v>
      </c>
      <c r="O245" s="106" t="str">
        <f>VLOOKUP('III. GM'!$H$22,'III. GM'!$A$8:$P$14,15,FALSE) &amp; "{" &amp; VLOOKUP('III. GM'!$H$22,'III. GM'!$A$8:$P$14,13,FALSE) &amp; "}"</f>
        <v>LB12GMB06{KTK-onismtLB}</v>
      </c>
      <c r="P245" s="106" t="str">
        <f>"KTK-" &amp; 'III. GM'!$I$22</f>
        <v>KTK-B323/1</v>
      </c>
      <c r="Q245" s="101"/>
      <c r="R245" s="101" t="s">
        <v>265</v>
      </c>
      <c r="S245" s="101" t="s">
        <v>264</v>
      </c>
      <c r="T245" s="111" t="s">
        <v>264</v>
      </c>
    </row>
    <row r="246" spans="1:20" hidden="1">
      <c r="A246" s="108" t="s">
        <v>270</v>
      </c>
      <c r="B246" s="109" t="s">
        <v>271</v>
      </c>
      <c r="C246" s="101" t="s">
        <v>259</v>
      </c>
      <c r="D246" s="101" t="s">
        <v>260</v>
      </c>
      <c r="E246" s="102" t="s">
        <v>261</v>
      </c>
      <c r="F246" s="102" t="s">
        <v>262</v>
      </c>
      <c r="G246" s="102" t="s">
        <v>263</v>
      </c>
      <c r="H246" s="106" t="str">
        <f>VLOOKUP('III. GM'!$J$22,'III. GM'!$A$8:$P$14,13,FALSE)</f>
        <v>KTK-onismtLB</v>
      </c>
      <c r="I246" s="106" t="str">
        <f>VLOOKUP('III. GM'!$J$22,'III. GM'!$A$8:$P$14,4,FALSE)</f>
        <v>Önismereti tréning</v>
      </c>
      <c r="J246" s="106">
        <v>2</v>
      </c>
      <c r="K246" s="146">
        <f>WEEKNUM('III. GM'!$A$22,1) - WEEKNUM(E246,1) +1</f>
        <v>5</v>
      </c>
      <c r="L246" s="110">
        <f>WEEKDAY('III. GM'!$A$22,2)</f>
        <v>6</v>
      </c>
      <c r="M246" s="110" t="str">
        <f>LEFT('III. GM'!$J$18,5)</f>
        <v>15:30</v>
      </c>
      <c r="N246" s="110" t="str">
        <f>RIGHT('III. GM'!$J$18,5)</f>
        <v>16:45</v>
      </c>
      <c r="O246" s="106" t="str">
        <f>VLOOKUP('III. GM'!$J$22,'III. GM'!$A$8:$P$14,15,FALSE) &amp; "{" &amp; VLOOKUP('III. GM'!$J$22,'III. GM'!$A$8:$P$14,13,FALSE) &amp; "}"</f>
        <v>LB12GMB06{KTK-onismtLB}</v>
      </c>
      <c r="P246" s="106" t="str">
        <f>"KTK-" &amp; 'III. GM'!$K$22</f>
        <v>KTK-B323/1</v>
      </c>
      <c r="Q246" s="101"/>
      <c r="R246" s="101" t="s">
        <v>265</v>
      </c>
      <c r="S246" s="101" t="s">
        <v>264</v>
      </c>
      <c r="T246" s="111" t="s">
        <v>264</v>
      </c>
    </row>
    <row r="247" spans="1:20" hidden="1">
      <c r="A247" s="108" t="s">
        <v>270</v>
      </c>
      <c r="B247" s="109" t="s">
        <v>271</v>
      </c>
      <c r="C247" s="101" t="s">
        <v>259</v>
      </c>
      <c r="D247" s="101" t="s">
        <v>260</v>
      </c>
      <c r="E247" s="102" t="s">
        <v>261</v>
      </c>
      <c r="F247" s="102" t="s">
        <v>262</v>
      </c>
      <c r="G247" s="102" t="s">
        <v>263</v>
      </c>
      <c r="H247" s="106" t="e">
        <f>VLOOKUP('III. GM'!$L$22,'III. GM'!$A$8:$P$14,13,FALSE)</f>
        <v>#N/A</v>
      </c>
      <c r="I247" s="106" t="e">
        <f>VLOOKUP('III. GM'!$L$22,'III. GM'!$A$8:$P$14,4,FALSE)</f>
        <v>#N/A</v>
      </c>
      <c r="J247" s="106">
        <v>2</v>
      </c>
      <c r="K247" s="146">
        <f>WEEKNUM('III. GM'!$A$22,1) - WEEKNUM(E247,1) +1</f>
        <v>5</v>
      </c>
      <c r="L247" s="110">
        <f>WEEKDAY('III. GM'!$A$22,2)</f>
        <v>6</v>
      </c>
      <c r="M247" s="110" t="str">
        <f>LEFT('III. GM'!$L$18,5)</f>
        <v>17:00</v>
      </c>
      <c r="N247" s="110" t="str">
        <f>RIGHT('III. GM'!$L$18,5)</f>
        <v>18:15</v>
      </c>
      <c r="O247" s="106" t="e">
        <f>VLOOKUP('III. GM'!$L$22,'III. GM'!$A$8:$P$14,15,FALSE) &amp; "{" &amp; VLOOKUP('III. GM'!$L$22,'III. GM'!$A$8:$P$14,13,FALSE) &amp; "}"</f>
        <v>#N/A</v>
      </c>
      <c r="P247" s="106" t="str">
        <f>"KTK-" &amp; 'III. GM'!$M$22</f>
        <v>KTK-</v>
      </c>
      <c r="Q247" s="101"/>
      <c r="R247" s="101" t="s">
        <v>265</v>
      </c>
      <c r="S247" s="101" t="s">
        <v>264</v>
      </c>
      <c r="T247" s="111" t="s">
        <v>264</v>
      </c>
    </row>
    <row r="248" spans="1:20" hidden="1">
      <c r="A248" s="108" t="s">
        <v>270</v>
      </c>
      <c r="B248" s="109" t="s">
        <v>271</v>
      </c>
      <c r="C248" s="101" t="s">
        <v>259</v>
      </c>
      <c r="D248" s="101" t="s">
        <v>260</v>
      </c>
      <c r="E248" s="102" t="s">
        <v>261</v>
      </c>
      <c r="F248" s="102" t="s">
        <v>262</v>
      </c>
      <c r="G248" s="102" t="s">
        <v>263</v>
      </c>
      <c r="H248" s="106" t="e">
        <f>VLOOKUP('III. GM'!$N$22,'III. GM'!$A$8:$P$14,13,FALSE)</f>
        <v>#N/A</v>
      </c>
      <c r="I248" s="106" t="e">
        <f>VLOOKUP('III. GM'!$N$22,'III. GM'!$A$8:$P$14,4,FALSE)</f>
        <v>#N/A</v>
      </c>
      <c r="J248" s="106">
        <v>2</v>
      </c>
      <c r="K248" s="146">
        <f>WEEKNUM('III. GM'!$A$22,1) - WEEKNUM(E248,1) +1</f>
        <v>5</v>
      </c>
      <c r="L248" s="110">
        <f>WEEKDAY('III. GM'!$A$22,2)</f>
        <v>6</v>
      </c>
      <c r="M248" s="110" t="str">
        <f>LEFT('III. GM'!$N$18,5)</f>
        <v/>
      </c>
      <c r="N248" s="110" t="str">
        <f>RIGHT('III. GM'!$N$18,5)</f>
        <v/>
      </c>
      <c r="O248" s="106" t="e">
        <f>VLOOKUP('III. GM'!$N$22,'III. GM'!$A$8:$P$14,15,FALSE) &amp; "{" &amp; VLOOKUP('III. GM'!$N$22,'III. GM'!$A$8:$P$14,13,FALSE) &amp; "}"</f>
        <v>#N/A</v>
      </c>
      <c r="P248" s="106" t="str">
        <f>"KTK-" &amp; 'III. GM'!$O$22</f>
        <v>KTK-</v>
      </c>
      <c r="Q248" s="101"/>
      <c r="R248" s="101" t="s">
        <v>265</v>
      </c>
      <c r="S248" s="101" t="s">
        <v>264</v>
      </c>
      <c r="T248" s="111" t="s">
        <v>264</v>
      </c>
    </row>
    <row r="249" spans="1:20" ht="15.75" hidden="1" thickBot="1">
      <c r="A249" s="112" t="s">
        <v>270</v>
      </c>
      <c r="B249" s="113" t="s">
        <v>271</v>
      </c>
      <c r="C249" s="114" t="s">
        <v>259</v>
      </c>
      <c r="D249" s="114" t="s">
        <v>260</v>
      </c>
      <c r="E249" s="115" t="s">
        <v>261</v>
      </c>
      <c r="F249" s="115" t="s">
        <v>262</v>
      </c>
      <c r="G249" s="115" t="s">
        <v>263</v>
      </c>
      <c r="H249" s="116" t="e">
        <f>VLOOKUP('III. GM'!$P$22,'III. GM'!$A$8:$P$14,13,FALSE)</f>
        <v>#N/A</v>
      </c>
      <c r="I249" s="116" t="e">
        <f>VLOOKUP('III. GM'!$P$22,'III. GM'!$A$8:$P$14,4,FALSE)</f>
        <v>#N/A</v>
      </c>
      <c r="J249" s="116">
        <v>2</v>
      </c>
      <c r="K249" s="147">
        <f>WEEKNUM('III. GM'!$A$22,1) - WEEKNUM(E249,1) +1</f>
        <v>5</v>
      </c>
      <c r="L249" s="117">
        <f>WEEKDAY('III. GM'!$A$22,2)</f>
        <v>6</v>
      </c>
      <c r="M249" s="117" t="str">
        <f>LEFT('III. GM'!$P$18,5)</f>
        <v>17:00</v>
      </c>
      <c r="N249" s="117" t="str">
        <f>RIGHT('III. GM'!$P$18,5)</f>
        <v>18:15</v>
      </c>
      <c r="O249" s="116" t="e">
        <f>VLOOKUP('III. GM'!$P$22,'III. GM'!$A$8:$P$14,15,FALSE) &amp; "{" &amp; VLOOKUP('III. GM'!$P$22,'III. GM'!$A$8:$P$14,13,FALSE) &amp; "}"</f>
        <v>#N/A</v>
      </c>
      <c r="P249" s="116" t="str">
        <f>"KTK-" &amp; 'III. GM'!$Q$22</f>
        <v>KTK-</v>
      </c>
      <c r="Q249" s="114"/>
      <c r="R249" s="114" t="s">
        <v>265</v>
      </c>
      <c r="S249" s="114" t="s">
        <v>264</v>
      </c>
      <c r="T249" s="118" t="s">
        <v>264</v>
      </c>
    </row>
    <row r="250" spans="1:20" hidden="1">
      <c r="A250" s="98" t="s">
        <v>270</v>
      </c>
      <c r="B250" s="99" t="s">
        <v>271</v>
      </c>
      <c r="C250" s="100" t="s">
        <v>259</v>
      </c>
      <c r="D250" s="101" t="s">
        <v>260</v>
      </c>
      <c r="E250" s="103" t="s">
        <v>261</v>
      </c>
      <c r="F250" s="103" t="s">
        <v>262</v>
      </c>
      <c r="G250" s="103" t="s">
        <v>263</v>
      </c>
      <c r="H250" s="104" t="str">
        <f>VLOOKUP('III. GM'!$B$23,'III. GM'!$A$8:$P$14,13,FALSE)</f>
        <v>KTK-eemalkLB</v>
      </c>
      <c r="I250" s="104" t="str">
        <f>VLOOKUP('III. GM'!$B$23,'III. GM'!$A$8:$P$14,4,FALSE)</f>
        <v>Emberi erőforrás menedzsment alkalmazások</v>
      </c>
      <c r="J250" s="104">
        <v>2</v>
      </c>
      <c r="K250" s="145">
        <f>WEEKNUM('III. GM'!$A$23,1) - WEEKNUM(E250,1) +1</f>
        <v>7</v>
      </c>
      <c r="L250" s="105">
        <f>WEEKDAY('III. GM'!$A$23,2)</f>
        <v>6</v>
      </c>
      <c r="M250" s="105" t="str">
        <f>LEFT('III. GM'!$B$18,5)</f>
        <v>09:30</v>
      </c>
      <c r="N250" s="105" t="str">
        <f>RIGHT('III. GM'!$B$18,5)</f>
        <v>10:45</v>
      </c>
      <c r="O250" s="106" t="str">
        <f>VLOOKUP('III. GM'!$B$23,'III. GM'!$A$8:$P$14,15,FALSE) &amp; "{" &amp; VLOOKUP('III. GM'!$B$23,'III. GM'!$A$8:$P$14,13,FALSE) &amp; "}"</f>
        <v>LB12GMB12{KTK-eemalkLB}</v>
      </c>
      <c r="P250" s="104" t="str">
        <f>"KTK-" &amp; 'III. GM'!$C$23</f>
        <v>KTK-B020</v>
      </c>
      <c r="Q250" s="100"/>
      <c r="R250" s="100" t="s">
        <v>265</v>
      </c>
      <c r="S250" s="100" t="s">
        <v>264</v>
      </c>
      <c r="T250" s="107" t="s">
        <v>264</v>
      </c>
    </row>
    <row r="251" spans="1:20" hidden="1">
      <c r="A251" s="108" t="s">
        <v>270</v>
      </c>
      <c r="B251" s="109" t="s">
        <v>271</v>
      </c>
      <c r="C251" s="101" t="s">
        <v>259</v>
      </c>
      <c r="D251" s="101" t="s">
        <v>260</v>
      </c>
      <c r="E251" s="102" t="s">
        <v>261</v>
      </c>
      <c r="F251" s="102" t="s">
        <v>262</v>
      </c>
      <c r="G251" s="102" t="s">
        <v>263</v>
      </c>
      <c r="H251" s="106" t="str">
        <f>VLOOKUP('III. GM'!$D$23,'III. GM'!$A$8:$P$14,13,FALSE)</f>
        <v>KTK-bevszeLB</v>
      </c>
      <c r="I251" s="106" t="str">
        <f>VLOOKUP('III. GM'!$D$23,'III. GM'!$A$8:$P$14,4,FALSE)</f>
        <v>Bevezetés a szervezeti kultúra és tudás menedzselésébe</v>
      </c>
      <c r="J251" s="106">
        <v>2</v>
      </c>
      <c r="K251" s="146">
        <f>WEEKNUM('III. GM'!$A$23,1) - WEEKNUM(E251,1) +1</f>
        <v>7</v>
      </c>
      <c r="L251" s="110">
        <f>WEEKDAY('III. GM'!$A$23,2)</f>
        <v>6</v>
      </c>
      <c r="M251" s="110" t="str">
        <f>LEFT('III. GM'!$D$18,5)</f>
        <v>11:00</v>
      </c>
      <c r="N251" s="110" t="str">
        <f>RIGHT('III. GM'!$D$18,5)</f>
        <v>12:15</v>
      </c>
      <c r="O251" s="106" t="str">
        <f>VLOOKUP('III. GM'!$D$23,'III. GM'!$A$8:$P$14,15,FALSE) &amp; "{" &amp; VLOOKUP('III. GM'!$D$23,'III. GM'!$A$8:$P$14,13,FALSE) &amp; "}"</f>
        <v>LB12GMB04{KTK-bevszeLB}</v>
      </c>
      <c r="P251" s="106" t="str">
        <f>"KTK-" &amp; 'III. GM'!$E$23</f>
        <v>KTK-B020</v>
      </c>
      <c r="Q251" s="101"/>
      <c r="R251" s="101" t="s">
        <v>265</v>
      </c>
      <c r="S251" s="101" t="s">
        <v>264</v>
      </c>
      <c r="T251" s="111" t="s">
        <v>264</v>
      </c>
    </row>
    <row r="252" spans="1:20" hidden="1">
      <c r="A252" s="108" t="s">
        <v>270</v>
      </c>
      <c r="B252" s="109" t="s">
        <v>271</v>
      </c>
      <c r="C252" s="101" t="s">
        <v>259</v>
      </c>
      <c r="D252" s="101" t="s">
        <v>260</v>
      </c>
      <c r="E252" s="102" t="s">
        <v>261</v>
      </c>
      <c r="F252" s="102" t="s">
        <v>262</v>
      </c>
      <c r="G252" s="102" t="s">
        <v>263</v>
      </c>
      <c r="H252" s="106" t="str">
        <f>VLOOKUP('III. GM'!$F$23,'III. GM'!$A$8:$P$14,13,FALSE)</f>
        <v>KTK-eemalkLB</v>
      </c>
      <c r="I252" s="106" t="str">
        <f>VLOOKUP('III. GM'!$F$23,'III. GM'!$A$8:$P$14,4,FALSE)</f>
        <v>Emberi erőforrás menedzsment alkalmazások</v>
      </c>
      <c r="J252" s="106">
        <v>2</v>
      </c>
      <c r="K252" s="146">
        <f>WEEKNUM('III. GM'!$A$23,1) - WEEKNUM(E252,1) +1</f>
        <v>7</v>
      </c>
      <c r="L252" s="110">
        <f>WEEKDAY('III. GM'!$A$23,2)</f>
        <v>6</v>
      </c>
      <c r="M252" s="110" t="str">
        <f>LEFT('III. GM'!$F$18,5)</f>
        <v>12:30</v>
      </c>
      <c r="N252" s="110" t="str">
        <f>RIGHT('III. GM'!$F$18,5)</f>
        <v>13:45</v>
      </c>
      <c r="O252" s="106" t="str">
        <f>VLOOKUP('III. GM'!$F$23,'III. GM'!$A$8:$P$14,15,FALSE) &amp; "{" &amp; VLOOKUP('III. GM'!$F$23,'III. GM'!$A$8:$P$14,13,FALSE) &amp; "}"</f>
        <v>LB12GMB12{KTK-eemalkLB}</v>
      </c>
      <c r="P252" s="106" t="str">
        <f>"KTK-" &amp; 'III. GM'!$G$23</f>
        <v>KTK-B020</v>
      </c>
      <c r="Q252" s="101"/>
      <c r="R252" s="101" t="s">
        <v>265</v>
      </c>
      <c r="S252" s="101" t="s">
        <v>264</v>
      </c>
      <c r="T252" s="111" t="s">
        <v>264</v>
      </c>
    </row>
    <row r="253" spans="1:20" hidden="1">
      <c r="A253" s="108" t="s">
        <v>270</v>
      </c>
      <c r="B253" s="109" t="s">
        <v>271</v>
      </c>
      <c r="C253" s="101" t="s">
        <v>259</v>
      </c>
      <c r="D253" s="101" t="s">
        <v>260</v>
      </c>
      <c r="E253" s="102" t="s">
        <v>261</v>
      </c>
      <c r="F253" s="102" t="s">
        <v>262</v>
      </c>
      <c r="G253" s="102" t="s">
        <v>263</v>
      </c>
      <c r="H253" s="106" t="str">
        <f>VLOOKUP('III. GM'!$H$23,'III. GM'!$A$8:$P$14,13,FALSE)</f>
        <v>KTK-valadoLB</v>
      </c>
      <c r="I253" s="106" t="str">
        <f>VLOOKUP('III. GM'!$H$23,'III. GM'!$A$8:$P$14,4,FALSE)</f>
        <v>Vállalkozások adózása</v>
      </c>
      <c r="J253" s="106">
        <v>2</v>
      </c>
      <c r="K253" s="146">
        <f>WEEKNUM('III. GM'!$A$23,1) - WEEKNUM(E253,1) +1</f>
        <v>7</v>
      </c>
      <c r="L253" s="110">
        <f>WEEKDAY('III. GM'!$A$23,2)</f>
        <v>6</v>
      </c>
      <c r="M253" s="110" t="str">
        <f>LEFT('III. GM'!$H$18,5)</f>
        <v>14:00</v>
      </c>
      <c r="N253" s="110" t="str">
        <f>RIGHT('III. GM'!$H$18,5)</f>
        <v>15:15</v>
      </c>
      <c r="O253" s="106" t="str">
        <f>VLOOKUP('III. GM'!$H$23,'III. GM'!$A$8:$P$14,15,FALSE) &amp; "{" &amp; VLOOKUP('III. GM'!$H$23,'III. GM'!$A$8:$P$14,13,FALSE) &amp; "}"</f>
        <v>LB12GMB11{KTK-valadoLB}</v>
      </c>
      <c r="P253" s="106" t="str">
        <f>"KTK-" &amp; 'III. GM'!$I$23</f>
        <v>KTK-B020</v>
      </c>
      <c r="Q253" s="101"/>
      <c r="R253" s="101" t="s">
        <v>265</v>
      </c>
      <c r="S253" s="101" t="s">
        <v>264</v>
      </c>
      <c r="T253" s="111" t="s">
        <v>264</v>
      </c>
    </row>
    <row r="254" spans="1:20" hidden="1">
      <c r="A254" s="108" t="s">
        <v>270</v>
      </c>
      <c r="B254" s="109" t="s">
        <v>271</v>
      </c>
      <c r="C254" s="101" t="s">
        <v>259</v>
      </c>
      <c r="D254" s="101" t="s">
        <v>260</v>
      </c>
      <c r="E254" s="102" t="s">
        <v>261</v>
      </c>
      <c r="F254" s="102" t="s">
        <v>262</v>
      </c>
      <c r="G254" s="102" t="s">
        <v>263</v>
      </c>
      <c r="H254" s="106" t="str">
        <f>VLOOKUP('III. GM'!$J$23,'III. GM'!$A$8:$P$14,13,FALSE)</f>
        <v>KTK-valadoLB</v>
      </c>
      <c r="I254" s="106" t="str">
        <f>VLOOKUP('III. GM'!$J$23,'III. GM'!$A$8:$P$14,4,FALSE)</f>
        <v>Vállalkozások adózása</v>
      </c>
      <c r="J254" s="106">
        <v>2</v>
      </c>
      <c r="K254" s="146">
        <f>WEEKNUM('III. GM'!$A$23,1) - WEEKNUM(E254,1) +1</f>
        <v>7</v>
      </c>
      <c r="L254" s="110">
        <f>WEEKDAY('III. GM'!$A$23,2)</f>
        <v>6</v>
      </c>
      <c r="M254" s="110" t="str">
        <f>LEFT('III. GM'!$J$18,5)</f>
        <v>15:30</v>
      </c>
      <c r="N254" s="110" t="str">
        <f>RIGHT('III. GM'!$J$18,5)</f>
        <v>16:45</v>
      </c>
      <c r="O254" s="106" t="str">
        <f>VLOOKUP('III. GM'!$J$23,'III. GM'!$A$8:$P$14,15,FALSE) &amp; "{" &amp; VLOOKUP('III. GM'!$J$23,'III. GM'!$A$8:$P$14,13,FALSE) &amp; "}"</f>
        <v>LB12GMB11{KTK-valadoLB}</v>
      </c>
      <c r="P254" s="106" t="str">
        <f>"KTK-" &amp; 'III. GM'!$K$23</f>
        <v>KTK-B020</v>
      </c>
      <c r="Q254" s="101"/>
      <c r="R254" s="101" t="s">
        <v>265</v>
      </c>
      <c r="S254" s="101" t="s">
        <v>264</v>
      </c>
      <c r="T254" s="111" t="s">
        <v>264</v>
      </c>
    </row>
    <row r="255" spans="1:20" hidden="1">
      <c r="A255" s="108" t="s">
        <v>270</v>
      </c>
      <c r="B255" s="109" t="s">
        <v>271</v>
      </c>
      <c r="C255" s="101" t="s">
        <v>259</v>
      </c>
      <c r="D255" s="101" t="s">
        <v>260</v>
      </c>
      <c r="E255" s="102" t="s">
        <v>261</v>
      </c>
      <c r="F255" s="102" t="s">
        <v>262</v>
      </c>
      <c r="G255" s="102" t="s">
        <v>263</v>
      </c>
      <c r="H255" s="106" t="str">
        <f>VLOOKUP('III. GM'!$L$23,'III. GM'!$A$8:$P$14,13,FALSE)</f>
        <v>KTK-valadoLB</v>
      </c>
      <c r="I255" s="106" t="str">
        <f>VLOOKUP('III. GM'!$L$23,'III. GM'!$A$8:$P$14,4,FALSE)</f>
        <v>Vállalkozások adózása</v>
      </c>
      <c r="J255" s="106">
        <v>2</v>
      </c>
      <c r="K255" s="146">
        <f>WEEKNUM('III. GM'!$A$23,1) - WEEKNUM(E255,1) +1</f>
        <v>7</v>
      </c>
      <c r="L255" s="110">
        <f>WEEKDAY('III. GM'!$A$23,2)</f>
        <v>6</v>
      </c>
      <c r="M255" s="110" t="str">
        <f>LEFT('III. GM'!$L$18,5)</f>
        <v>17:00</v>
      </c>
      <c r="N255" s="110" t="str">
        <f>RIGHT('III. GM'!$L$18,5)</f>
        <v>18:15</v>
      </c>
      <c r="O255" s="106" t="str">
        <f>VLOOKUP('III. GM'!$L$23,'III. GM'!$A$8:$P$14,15,FALSE) &amp; "{" &amp; VLOOKUP('III. GM'!$L$23,'III. GM'!$A$8:$P$14,13,FALSE) &amp; "}"</f>
        <v>LB12GMB11{KTK-valadoLB}</v>
      </c>
      <c r="P255" s="106" t="str">
        <f>"KTK-" &amp; 'III. GM'!$M$23</f>
        <v>KTK-B020</v>
      </c>
      <c r="Q255" s="101"/>
      <c r="R255" s="101" t="s">
        <v>265</v>
      </c>
      <c r="S255" s="101" t="s">
        <v>264</v>
      </c>
      <c r="T255" s="111" t="s">
        <v>264</v>
      </c>
    </row>
    <row r="256" spans="1:20" hidden="1">
      <c r="A256" s="108" t="s">
        <v>270</v>
      </c>
      <c r="B256" s="109" t="s">
        <v>271</v>
      </c>
      <c r="C256" s="101" t="s">
        <v>259</v>
      </c>
      <c r="D256" s="101" t="s">
        <v>260</v>
      </c>
      <c r="E256" s="102" t="s">
        <v>261</v>
      </c>
      <c r="F256" s="102" t="s">
        <v>262</v>
      </c>
      <c r="G256" s="102" t="s">
        <v>263</v>
      </c>
      <c r="H256" s="106" t="e">
        <f>VLOOKUP('III. GM'!$N$23,'III. GM'!$A$8:$P$14,13,FALSE)</f>
        <v>#N/A</v>
      </c>
      <c r="I256" s="106" t="e">
        <f>VLOOKUP('III. GM'!$N$23,'III. GM'!$A$8:$P$14,4,FALSE)</f>
        <v>#N/A</v>
      </c>
      <c r="J256" s="106">
        <v>2</v>
      </c>
      <c r="K256" s="146">
        <f>WEEKNUM('III. GM'!$A$23,1) - WEEKNUM(E256,1) +1</f>
        <v>7</v>
      </c>
      <c r="L256" s="110">
        <f>WEEKDAY('III. GM'!$A$23,2)</f>
        <v>6</v>
      </c>
      <c r="M256" s="110" t="str">
        <f>LEFT('III. GM'!$N$18,5)</f>
        <v/>
      </c>
      <c r="N256" s="110" t="str">
        <f>RIGHT('III. GM'!$N$18,5)</f>
        <v/>
      </c>
      <c r="O256" s="106" t="e">
        <f>VLOOKUP('III. GM'!$N$23,'III. GM'!$A$8:$P$14,15,FALSE) &amp; "{" &amp; VLOOKUP('III. GM'!$N$23,'III. GM'!$A$8:$P$14,13,FALSE) &amp; "}"</f>
        <v>#N/A</v>
      </c>
      <c r="P256" s="106" t="str">
        <f>"KTK-" &amp; 'III. GM'!$O$23</f>
        <v>KTK-</v>
      </c>
      <c r="Q256" s="101"/>
      <c r="R256" s="101" t="s">
        <v>265</v>
      </c>
      <c r="S256" s="101" t="s">
        <v>264</v>
      </c>
      <c r="T256" s="111" t="s">
        <v>264</v>
      </c>
    </row>
    <row r="257" spans="1:20" ht="15.75" hidden="1" thickBot="1">
      <c r="A257" s="112" t="s">
        <v>270</v>
      </c>
      <c r="B257" s="113" t="s">
        <v>271</v>
      </c>
      <c r="C257" s="114" t="s">
        <v>259</v>
      </c>
      <c r="D257" s="114" t="s">
        <v>260</v>
      </c>
      <c r="E257" s="115" t="s">
        <v>261</v>
      </c>
      <c r="F257" s="115" t="s">
        <v>262</v>
      </c>
      <c r="G257" s="115" t="s">
        <v>263</v>
      </c>
      <c r="H257" s="116" t="e">
        <f>VLOOKUP('III. GM'!$P$23,'III. GM'!$A$8:$P$14,13,FALSE)</f>
        <v>#N/A</v>
      </c>
      <c r="I257" s="116" t="e">
        <f>VLOOKUP('III. GM'!$P$23,'III. GM'!$A$8:$P$14,4,FALSE)</f>
        <v>#N/A</v>
      </c>
      <c r="J257" s="116">
        <v>2</v>
      </c>
      <c r="K257" s="147">
        <f>WEEKNUM('III. GM'!$A$23,1) - WEEKNUM(E257,1) +1</f>
        <v>7</v>
      </c>
      <c r="L257" s="117">
        <f>WEEKDAY('III. GM'!$A$23,2)</f>
        <v>6</v>
      </c>
      <c r="M257" s="117" t="str">
        <f>LEFT('III. GM'!$P$18,5)</f>
        <v>17:00</v>
      </c>
      <c r="N257" s="117" t="str">
        <f>RIGHT('III. GM'!$P$18,5)</f>
        <v>18:15</v>
      </c>
      <c r="O257" s="116" t="e">
        <f>VLOOKUP('III. GM'!$P$23,'III. GM'!$A$8:$P$14,15,FALSE) &amp; "{" &amp; VLOOKUP('III. GM'!$P$23,'III. GM'!$A$8:$P$14,13,FALSE) &amp; "}"</f>
        <v>#N/A</v>
      </c>
      <c r="P257" s="116" t="str">
        <f>"KTK-" &amp; 'III. GM'!$Q$23</f>
        <v>KTK-</v>
      </c>
      <c r="Q257" s="114"/>
      <c r="R257" s="114" t="s">
        <v>265</v>
      </c>
      <c r="S257" s="114" t="s">
        <v>264</v>
      </c>
      <c r="T257" s="118" t="s">
        <v>264</v>
      </c>
    </row>
    <row r="258" spans="1:20" hidden="1">
      <c r="A258" s="98" t="s">
        <v>270</v>
      </c>
      <c r="B258" s="99" t="s">
        <v>271</v>
      </c>
      <c r="C258" s="100" t="s">
        <v>259</v>
      </c>
      <c r="D258" s="101" t="s">
        <v>260</v>
      </c>
      <c r="E258" s="103" t="s">
        <v>261</v>
      </c>
      <c r="F258" s="103" t="s">
        <v>262</v>
      </c>
      <c r="G258" s="103" t="s">
        <v>263</v>
      </c>
      <c r="H258" s="104" t="str">
        <f>VLOOKUP('III. GM'!$B$24,'III. GM'!$A$8:$P$14,13,FALSE)</f>
        <v>KTK-bevszeLB</v>
      </c>
      <c r="I258" s="104" t="str">
        <f>VLOOKUP('III. GM'!$B$24,'III. GM'!$A$8:$P$14,4,FALSE)</f>
        <v>Bevezetés a szervezeti kultúra és tudás menedzselésébe</v>
      </c>
      <c r="J258" s="104">
        <v>2</v>
      </c>
      <c r="K258" s="145">
        <f>WEEKNUM('III. GM'!$A$24,1) - WEEKNUM(E258,1) +1</f>
        <v>10</v>
      </c>
      <c r="L258" s="105">
        <f>WEEKDAY('III. GM'!$A$24,2)</f>
        <v>6</v>
      </c>
      <c r="M258" s="105" t="str">
        <f>LEFT('III. GM'!$B$18,5)</f>
        <v>09:30</v>
      </c>
      <c r="N258" s="105" t="str">
        <f>RIGHT('III. GM'!$B$18,5)</f>
        <v>10:45</v>
      </c>
      <c r="O258" s="106" t="str">
        <f>VLOOKUP('III. GM'!$B$24,'III. GM'!$A$8:$P$14,15,FALSE) &amp; "{" &amp; VLOOKUP('III. GM'!$B$24,'III. GM'!$A$8:$P$14,13,FALSE) &amp; "}"</f>
        <v>LB12GMB04{KTK-bevszeLB}</v>
      </c>
      <c r="P258" s="104" t="str">
        <f>"KTK-" &amp; 'III. GM'!$C$24</f>
        <v>KTK-B020</v>
      </c>
      <c r="Q258" s="100"/>
      <c r="R258" s="100" t="s">
        <v>265</v>
      </c>
      <c r="S258" s="100" t="s">
        <v>264</v>
      </c>
      <c r="T258" s="107" t="s">
        <v>264</v>
      </c>
    </row>
    <row r="259" spans="1:20" hidden="1">
      <c r="A259" s="108" t="s">
        <v>270</v>
      </c>
      <c r="B259" s="109" t="s">
        <v>271</v>
      </c>
      <c r="C259" s="101" t="s">
        <v>259</v>
      </c>
      <c r="D259" s="101" t="s">
        <v>260</v>
      </c>
      <c r="E259" s="102" t="s">
        <v>261</v>
      </c>
      <c r="F259" s="102" t="s">
        <v>262</v>
      </c>
      <c r="G259" s="102" t="s">
        <v>263</v>
      </c>
      <c r="H259" s="106" t="str">
        <f>VLOOKUP('III. GM'!$D$24,'III. GM'!$A$8:$P$14,13,FALSE)</f>
        <v>KTK-bevszeLB</v>
      </c>
      <c r="I259" s="106" t="str">
        <f>VLOOKUP('III. GM'!$B$24,'III. GM'!$A$8:$P$14,4,FALSE)</f>
        <v>Bevezetés a szervezeti kultúra és tudás menedzselésébe</v>
      </c>
      <c r="J259" s="106">
        <v>2</v>
      </c>
      <c r="K259" s="146">
        <f>WEEKNUM('III. GM'!$A$24,1) - WEEKNUM(E259,1) +1</f>
        <v>10</v>
      </c>
      <c r="L259" s="110">
        <f>WEEKDAY('III. GM'!$A$24,2)</f>
        <v>6</v>
      </c>
      <c r="M259" s="110" t="str">
        <f>LEFT('III. GM'!$D$18,5)</f>
        <v>11:00</v>
      </c>
      <c r="N259" s="110" t="str">
        <f>RIGHT('III. GM'!$D$18,5)</f>
        <v>12:15</v>
      </c>
      <c r="O259" s="106" t="str">
        <f>VLOOKUP('III. GM'!$D$24,'III. GM'!$A$8:$P$14,15,FALSE) &amp; "{" &amp; VLOOKUP('III. GM'!$D$24,'III. GM'!$A$8:$P$14,13,FALSE) &amp; "}"</f>
        <v>LB12GMB04{KTK-bevszeLB}</v>
      </c>
      <c r="P259" s="104" t="str">
        <f>"KTK-" &amp; 'III. GM'!$E$24</f>
        <v>KTK-B020</v>
      </c>
      <c r="Q259" s="101"/>
      <c r="R259" s="101" t="s">
        <v>265</v>
      </c>
      <c r="S259" s="101" t="s">
        <v>264</v>
      </c>
      <c r="T259" s="111" t="s">
        <v>264</v>
      </c>
    </row>
    <row r="260" spans="1:20" hidden="1">
      <c r="A260" s="108" t="s">
        <v>270</v>
      </c>
      <c r="B260" s="109" t="s">
        <v>271</v>
      </c>
      <c r="C260" s="101" t="s">
        <v>259</v>
      </c>
      <c r="D260" s="101" t="s">
        <v>260</v>
      </c>
      <c r="E260" s="102" t="s">
        <v>261</v>
      </c>
      <c r="F260" s="102" t="s">
        <v>262</v>
      </c>
      <c r="G260" s="102" t="s">
        <v>263</v>
      </c>
      <c r="H260" s="106" t="str">
        <f>VLOOKUP('III. GM'!$F$24,'III. GM'!$A$8:$P$14,13,FALSE)</f>
        <v>KTK-stratutLB</v>
      </c>
      <c r="I260" s="106" t="str">
        <f>VLOOKUP('III. GM'!$F$24,'III. GM'!$A$8:$P$14,4,FALSE)</f>
        <v>Stratégiai és üzleti tervezés</v>
      </c>
      <c r="J260" s="106">
        <v>2</v>
      </c>
      <c r="K260" s="146">
        <f>WEEKNUM('III. GM'!$A$24,1) - WEEKNUM(E260,1) +1</f>
        <v>10</v>
      </c>
      <c r="L260" s="110">
        <f>WEEKDAY('III. GM'!$A$24,2)</f>
        <v>6</v>
      </c>
      <c r="M260" s="110" t="str">
        <f>LEFT('III. GM'!$F$18,5)</f>
        <v>12:30</v>
      </c>
      <c r="N260" s="110" t="str">
        <f>RIGHT('III. GM'!$F$18,5)</f>
        <v>13:45</v>
      </c>
      <c r="O260" s="106" t="str">
        <f>VLOOKUP('III. GM'!$F$24,'III. GM'!$A$8:$P$14,15,FALSE) &amp; "{" &amp; VLOOKUP('III. GM'!$F$24,'III. GM'!$A$8:$P$14,13,FALSE) &amp; "}"</f>
        <v>LB12GMB03{KTK-stratutLB}</v>
      </c>
      <c r="P260" s="106" t="str">
        <f>"KTK-" &amp; 'III. GM'!$G$24</f>
        <v>KTK-B020</v>
      </c>
      <c r="Q260" s="101"/>
      <c r="R260" s="101" t="s">
        <v>265</v>
      </c>
      <c r="S260" s="101" t="s">
        <v>264</v>
      </c>
      <c r="T260" s="111" t="s">
        <v>264</v>
      </c>
    </row>
    <row r="261" spans="1:20" hidden="1">
      <c r="A261" s="108" t="s">
        <v>270</v>
      </c>
      <c r="B261" s="109" t="s">
        <v>271</v>
      </c>
      <c r="C261" s="101" t="s">
        <v>259</v>
      </c>
      <c r="D261" s="101" t="s">
        <v>260</v>
      </c>
      <c r="E261" s="102" t="s">
        <v>261</v>
      </c>
      <c r="F261" s="102" t="s">
        <v>262</v>
      </c>
      <c r="G261" s="102" t="s">
        <v>263</v>
      </c>
      <c r="H261" s="106" t="str">
        <f>VLOOKUP('III. GM'!$H$24,'III. GM'!$A$8:$P$14,13,FALSE)</f>
        <v>KTK-stratutLB</v>
      </c>
      <c r="I261" s="106" t="str">
        <f>VLOOKUP('III. GM'!$H$24,'III. GM'!$A$8:$P$14,4,FALSE)</f>
        <v>Stratégiai és üzleti tervezés</v>
      </c>
      <c r="J261" s="106">
        <v>2</v>
      </c>
      <c r="K261" s="146">
        <f>WEEKNUM('III. GM'!$A$24,1) - WEEKNUM(E261,1) +1</f>
        <v>10</v>
      </c>
      <c r="L261" s="110">
        <f>WEEKDAY('III. GM'!$A$24,2)</f>
        <v>6</v>
      </c>
      <c r="M261" s="110" t="str">
        <f>LEFT('III. GM'!$H$18,5)</f>
        <v>14:00</v>
      </c>
      <c r="N261" s="110" t="str">
        <f>RIGHT('III. GM'!$H$18,5)</f>
        <v>15:15</v>
      </c>
      <c r="O261" s="106" t="str">
        <f>VLOOKUP('III. GM'!$H$24,'III. GM'!$A$8:$P$14,15,FALSE) &amp; "{" &amp; VLOOKUP('III. GM'!$H$24,'III. GM'!$A$8:$P$14,13,FALSE) &amp; "}"</f>
        <v>LB12GMB03{KTK-stratutLB}</v>
      </c>
      <c r="P261" s="106" t="str">
        <f>"KTK-" &amp; 'III. GM'!$I$24</f>
        <v>KTK-B020</v>
      </c>
      <c r="Q261" s="101"/>
      <c r="R261" s="101" t="s">
        <v>265</v>
      </c>
      <c r="S261" s="101" t="s">
        <v>264</v>
      </c>
      <c r="T261" s="111" t="s">
        <v>264</v>
      </c>
    </row>
    <row r="262" spans="1:20" hidden="1">
      <c r="A262" s="108" t="s">
        <v>270</v>
      </c>
      <c r="B262" s="109" t="s">
        <v>271</v>
      </c>
      <c r="C262" s="101" t="s">
        <v>259</v>
      </c>
      <c r="D262" s="101" t="s">
        <v>260</v>
      </c>
      <c r="E262" s="102" t="s">
        <v>261</v>
      </c>
      <c r="F262" s="102" t="s">
        <v>262</v>
      </c>
      <c r="G262" s="102" t="s">
        <v>263</v>
      </c>
      <c r="H262" s="106" t="str">
        <f>VLOOKUP('III. GM'!$J$24,'III. GM'!$A$8:$P$14,13,FALSE)</f>
        <v>KTK-stratutLB</v>
      </c>
      <c r="I262" s="106" t="str">
        <f>VLOOKUP('III. GM'!$J$24,'III. GM'!$A$8:$P$14,4,FALSE)</f>
        <v>Stratégiai és üzleti tervezés</v>
      </c>
      <c r="J262" s="106">
        <v>2</v>
      </c>
      <c r="K262" s="146">
        <f>WEEKNUM('III. GM'!$A$24,1) - WEEKNUM(E262,1) +1</f>
        <v>10</v>
      </c>
      <c r="L262" s="110">
        <f>WEEKDAY('III. GM'!$A$24,2)</f>
        <v>6</v>
      </c>
      <c r="M262" s="110" t="str">
        <f>LEFT('III. GM'!$J$18,5)</f>
        <v>15:30</v>
      </c>
      <c r="N262" s="110" t="str">
        <f>RIGHT('III. GM'!$J$18,5)</f>
        <v>16:45</v>
      </c>
      <c r="O262" s="106" t="str">
        <f>VLOOKUP('III. GM'!$J$24,'III. GM'!$A$8:$P$14,15,FALSE) &amp; "{" &amp; VLOOKUP('III. GM'!$J$24,'III. GM'!$A$8:$P$14,13,FALSE) &amp; "}"</f>
        <v>LB12GMB03{KTK-stratutLB}</v>
      </c>
      <c r="P262" s="106" t="str">
        <f>"KTK-" &amp; 'III. GM'!$K$24</f>
        <v>KTK-B020</v>
      </c>
      <c r="Q262" s="101"/>
      <c r="R262" s="101" t="s">
        <v>265</v>
      </c>
      <c r="S262" s="101" t="s">
        <v>264</v>
      </c>
      <c r="T262" s="111" t="s">
        <v>264</v>
      </c>
    </row>
    <row r="263" spans="1:20" hidden="1">
      <c r="A263" s="108" t="s">
        <v>270</v>
      </c>
      <c r="B263" s="109" t="s">
        <v>271</v>
      </c>
      <c r="C263" s="101" t="s">
        <v>259</v>
      </c>
      <c r="D263" s="101" t="s">
        <v>260</v>
      </c>
      <c r="E263" s="102" t="s">
        <v>261</v>
      </c>
      <c r="F263" s="102" t="s">
        <v>262</v>
      </c>
      <c r="G263" s="102" t="s">
        <v>263</v>
      </c>
      <c r="H263" s="106" t="e">
        <f>VLOOKUP('III. GM'!$L$24,'III. GM'!$A$8:$P$14,13,FALSE)</f>
        <v>#N/A</v>
      </c>
      <c r="I263" s="106" t="e">
        <f>VLOOKUP('III. GM'!$L$24,'III. GM'!$A$8:$P$14,4,FALSE)</f>
        <v>#N/A</v>
      </c>
      <c r="J263" s="106">
        <v>2</v>
      </c>
      <c r="K263" s="146">
        <f>WEEKNUM('III. GM'!$A$24,1) - WEEKNUM(E263,1) +1</f>
        <v>10</v>
      </c>
      <c r="L263" s="110">
        <f>WEEKDAY('III. GM'!$A$24,2)</f>
        <v>6</v>
      </c>
      <c r="M263" s="110" t="str">
        <f>LEFT('III. GM'!$L$18,5)</f>
        <v>17:00</v>
      </c>
      <c r="N263" s="110" t="str">
        <f>RIGHT('III. GM'!$L$18,5)</f>
        <v>18:15</v>
      </c>
      <c r="O263" s="106" t="e">
        <f>VLOOKUP('III. GM'!$L$24,'III. GM'!$A$8:$P$14,15,FALSE) &amp; "{" &amp; VLOOKUP('III. GM'!$L$24,'III. GM'!$A$8:$P$14,13,FALSE) &amp; "}"</f>
        <v>#N/A</v>
      </c>
      <c r="P263" s="106" t="str">
        <f>"KTK-" &amp; 'III. GM'!$M$24</f>
        <v>KTK-</v>
      </c>
      <c r="Q263" s="101"/>
      <c r="R263" s="101" t="s">
        <v>265</v>
      </c>
      <c r="S263" s="101" t="s">
        <v>264</v>
      </c>
      <c r="T263" s="111" t="s">
        <v>264</v>
      </c>
    </row>
    <row r="264" spans="1:20" hidden="1">
      <c r="A264" s="108" t="s">
        <v>270</v>
      </c>
      <c r="B264" s="109" t="s">
        <v>271</v>
      </c>
      <c r="C264" s="101" t="s">
        <v>259</v>
      </c>
      <c r="D264" s="101" t="s">
        <v>260</v>
      </c>
      <c r="E264" s="102" t="s">
        <v>261</v>
      </c>
      <c r="F264" s="102" t="s">
        <v>262</v>
      </c>
      <c r="G264" s="102" t="s">
        <v>263</v>
      </c>
      <c r="H264" s="106" t="e">
        <f>VLOOKUP('III. GM'!$N$24,'III. GM'!$A$8:$P$14,13,FALSE)</f>
        <v>#N/A</v>
      </c>
      <c r="I264" s="106" t="e">
        <f>VLOOKUP('III. GM'!$N$24,'III. GM'!$A$8:$P$14,4,FALSE)</f>
        <v>#N/A</v>
      </c>
      <c r="J264" s="106">
        <v>2</v>
      </c>
      <c r="K264" s="146">
        <f>WEEKNUM('III. GM'!$A$24,1) - WEEKNUM(E264,1) +1</f>
        <v>10</v>
      </c>
      <c r="L264" s="110">
        <f>WEEKDAY('III. GM'!$A$24,2)</f>
        <v>6</v>
      </c>
      <c r="M264" s="110" t="str">
        <f>LEFT('III. GM'!$N$18,5)</f>
        <v/>
      </c>
      <c r="N264" s="110" t="str">
        <f>RIGHT('III. GM'!$N$18,5)</f>
        <v/>
      </c>
      <c r="O264" s="106" t="e">
        <f>VLOOKUP('III. GM'!$N$24,'III. GM'!$A$8:$P$14,15,FALSE) &amp; "{" &amp; VLOOKUP('III. GM'!$N$24,'III. GM'!$A$8:$P$14,13,FALSE) &amp; "}"</f>
        <v>#N/A</v>
      </c>
      <c r="P264" s="106" t="str">
        <f>"KTK-" &amp; 'III. GM'!$O$24</f>
        <v>KTK-</v>
      </c>
      <c r="Q264" s="101"/>
      <c r="R264" s="101" t="s">
        <v>265</v>
      </c>
      <c r="S264" s="101" t="s">
        <v>264</v>
      </c>
      <c r="T264" s="111" t="s">
        <v>264</v>
      </c>
    </row>
    <row r="265" spans="1:20" ht="15.75" hidden="1" thickBot="1">
      <c r="A265" s="112" t="s">
        <v>270</v>
      </c>
      <c r="B265" s="113" t="s">
        <v>271</v>
      </c>
      <c r="C265" s="114" t="s">
        <v>259</v>
      </c>
      <c r="D265" s="114" t="s">
        <v>260</v>
      </c>
      <c r="E265" s="115" t="s">
        <v>261</v>
      </c>
      <c r="F265" s="115" t="s">
        <v>262</v>
      </c>
      <c r="G265" s="115" t="s">
        <v>263</v>
      </c>
      <c r="H265" s="116" t="e">
        <f>VLOOKUP('III. GM'!$P$24,'III. GM'!$A$8:$P$14,13,FALSE)</f>
        <v>#N/A</v>
      </c>
      <c r="I265" s="116" t="e">
        <f>VLOOKUP('III. GM'!$P$24,'III. GM'!$A$8:$P$14,4,FALSE)</f>
        <v>#N/A</v>
      </c>
      <c r="J265" s="116">
        <v>2</v>
      </c>
      <c r="K265" s="147">
        <f>WEEKNUM('III. GM'!$A$24,1) - WEEKNUM(E265,1) +1</f>
        <v>10</v>
      </c>
      <c r="L265" s="117">
        <f>WEEKDAY('III. GM'!$A$24,2)</f>
        <v>6</v>
      </c>
      <c r="M265" s="117" t="str">
        <f>LEFT('III. GM'!$P$18,5)</f>
        <v>17:00</v>
      </c>
      <c r="N265" s="117" t="str">
        <f>RIGHT('III. GM'!$P$18,5)</f>
        <v>18:15</v>
      </c>
      <c r="O265" s="116" t="e">
        <f>VLOOKUP('III. GM'!$P$24,'III. GM'!$A$8:$P$14,15,FALSE) &amp; "{" &amp; VLOOKUP('III. GM'!$P$24,'III. GM'!$A$8:$P$14,13,FALSE) &amp; "}"</f>
        <v>#N/A</v>
      </c>
      <c r="P265" s="116" t="str">
        <f>"KTK-" &amp; 'III. GM'!$Q$24</f>
        <v>KTK-</v>
      </c>
      <c r="Q265" s="114"/>
      <c r="R265" s="114" t="s">
        <v>265</v>
      </c>
      <c r="S265" s="114" t="s">
        <v>264</v>
      </c>
      <c r="T265" s="118" t="s">
        <v>264</v>
      </c>
    </row>
    <row r="266" spans="1:20" hidden="1">
      <c r="A266" s="98" t="s">
        <v>270</v>
      </c>
      <c r="B266" s="99" t="s">
        <v>271</v>
      </c>
      <c r="C266" s="100" t="s">
        <v>259</v>
      </c>
      <c r="D266" s="101" t="s">
        <v>260</v>
      </c>
      <c r="E266" s="103" t="s">
        <v>261</v>
      </c>
      <c r="F266" s="103" t="s">
        <v>262</v>
      </c>
      <c r="G266" s="103" t="s">
        <v>263</v>
      </c>
      <c r="H266" s="104" t="str">
        <f>VLOOKUP('III. GM'!$B$25,'III. GM'!$A$8:$P$14,13,FALSE)</f>
        <v>KTK-promenLB</v>
      </c>
      <c r="I266" s="104" t="str">
        <f>VLOOKUP('III. GM'!$B$25,'III. GM'!$A$8:$P$14,4,FALSE)</f>
        <v>A projektmenedzsment és a csoportmunka számítógépes támogatása</v>
      </c>
      <c r="J266" s="104">
        <v>2</v>
      </c>
      <c r="K266" s="145">
        <f>WEEKNUM('III. GM'!$A$25,1) - WEEKNUM(E266,1) +1</f>
        <v>11</v>
      </c>
      <c r="L266" s="105">
        <f>WEEKDAY('III. GM'!$A$25,2)</f>
        <v>6</v>
      </c>
      <c r="M266" s="105" t="str">
        <f>LEFT('III. GM'!$B$18,5)</f>
        <v>09:30</v>
      </c>
      <c r="N266" s="105" t="str">
        <f>RIGHT('III. GM'!$B$18,5)</f>
        <v>10:45</v>
      </c>
      <c r="O266" s="106" t="str">
        <f>VLOOKUP('III. GM'!$B$25,'III. GM'!$A$8:$P$14,15,FALSE) &amp; "{" &amp; VLOOKUP('III. GM'!$B$25,'III. GM'!$A$8:$P$14,13,FALSE) &amp; "}"</f>
        <v>LB12GMB05{KTK-promenLB}</v>
      </c>
      <c r="P266" s="104" t="str">
        <f>"KTK-" &amp; 'III. GM'!$C$25</f>
        <v>KTK-B020</v>
      </c>
      <c r="Q266" s="100"/>
      <c r="R266" s="100" t="s">
        <v>265</v>
      </c>
      <c r="S266" s="100" t="s">
        <v>264</v>
      </c>
      <c r="T266" s="107" t="s">
        <v>264</v>
      </c>
    </row>
    <row r="267" spans="1:20" hidden="1">
      <c r="A267" s="108" t="s">
        <v>270</v>
      </c>
      <c r="B267" s="109" t="s">
        <v>271</v>
      </c>
      <c r="C267" s="101" t="s">
        <v>259</v>
      </c>
      <c r="D267" s="101" t="s">
        <v>260</v>
      </c>
      <c r="E267" s="102" t="s">
        <v>261</v>
      </c>
      <c r="F267" s="102" t="s">
        <v>262</v>
      </c>
      <c r="G267" s="102" t="s">
        <v>263</v>
      </c>
      <c r="H267" s="106" t="str">
        <f>VLOOKUP('III. GM'!$D$25,'III. GM'!$A$8:$P$14,13,FALSE)</f>
        <v>KTK-promenLB</v>
      </c>
      <c r="I267" s="106" t="str">
        <f>VLOOKUP('III. GM'!$D$25,'III. GM'!$A$8:$P$14,4,FALSE)</f>
        <v>A projektmenedzsment és a csoportmunka számítógépes támogatása</v>
      </c>
      <c r="J267" s="106">
        <v>2</v>
      </c>
      <c r="K267" s="146">
        <f>WEEKNUM('III. GM'!$A$25,1) - WEEKNUM(E267,1) +1</f>
        <v>11</v>
      </c>
      <c r="L267" s="110">
        <f>WEEKDAY('III. GM'!$A$25,2)</f>
        <v>6</v>
      </c>
      <c r="M267" s="110" t="str">
        <f>LEFT('III. GM'!$D$18,5)</f>
        <v>11:00</v>
      </c>
      <c r="N267" s="110" t="str">
        <f>RIGHT('III. GM'!$D$18,5)</f>
        <v>12:15</v>
      </c>
      <c r="O267" s="106" t="str">
        <f>VLOOKUP('III. GM'!$D$25,'III. GM'!$A$8:$P$14,15,FALSE) &amp; "{" &amp; VLOOKUP('III. GM'!$D$25,'III. GM'!$A$8:$P$14,13,FALSE) &amp; "}"</f>
        <v>LB12GMB05{KTK-promenLB}</v>
      </c>
      <c r="P267" s="106" t="str">
        <f>"KTK-" &amp; 'III. GM'!$E$25</f>
        <v>KTK-B020</v>
      </c>
      <c r="Q267" s="101"/>
      <c r="R267" s="101" t="s">
        <v>265</v>
      </c>
      <c r="S267" s="101" t="s">
        <v>264</v>
      </c>
      <c r="T267" s="111" t="s">
        <v>264</v>
      </c>
    </row>
    <row r="268" spans="1:20" hidden="1">
      <c r="A268" s="108" t="s">
        <v>270</v>
      </c>
      <c r="B268" s="109" t="s">
        <v>271</v>
      </c>
      <c r="C268" s="101" t="s">
        <v>259</v>
      </c>
      <c r="D268" s="101" t="s">
        <v>260</v>
      </c>
      <c r="E268" s="102" t="s">
        <v>261</v>
      </c>
      <c r="F268" s="102" t="s">
        <v>262</v>
      </c>
      <c r="G268" s="102" t="s">
        <v>263</v>
      </c>
      <c r="H268" s="106" t="str">
        <f>VLOOKUP('III. GM'!$F$25,'III. GM'!$A$8:$P$14,13,FALSE)</f>
        <v>KTK-stratutLB</v>
      </c>
      <c r="I268" s="106" t="str">
        <f>VLOOKUP('III. GM'!$F$25,'III. GM'!$A$8:$P$14,4,FALSE)</f>
        <v>Stratégiai és üzleti tervezés</v>
      </c>
      <c r="J268" s="106">
        <v>2</v>
      </c>
      <c r="K268" s="146">
        <f>WEEKNUM('III. GM'!$A$25,1) - WEEKNUM(E268,1) +1</f>
        <v>11</v>
      </c>
      <c r="L268" s="110">
        <f>WEEKDAY('III. GM'!$A$25,2)</f>
        <v>6</v>
      </c>
      <c r="M268" s="110" t="str">
        <f>LEFT('III. GM'!$F$18,5)</f>
        <v>12:30</v>
      </c>
      <c r="N268" s="110" t="str">
        <f>RIGHT('III. GM'!$F$18,5)</f>
        <v>13:45</v>
      </c>
      <c r="O268" s="106" t="str">
        <f>VLOOKUP('III. GM'!$F$25,'III. GM'!$A$8:$P$14,15,FALSE) &amp; "{" &amp; VLOOKUP('III. GM'!$F$25,'III. GM'!$A$8:$P$14,13,FALSE) &amp; "}"</f>
        <v>LB12GMB03{KTK-stratutLB}</v>
      </c>
      <c r="P268" s="106" t="str">
        <f>"KTK-" &amp; 'III. GM'!$G$25</f>
        <v>KTK-B020</v>
      </c>
      <c r="Q268" s="101"/>
      <c r="R268" s="101" t="s">
        <v>265</v>
      </c>
      <c r="S268" s="101" t="s">
        <v>264</v>
      </c>
      <c r="T268" s="111" t="s">
        <v>264</v>
      </c>
    </row>
    <row r="269" spans="1:20" hidden="1">
      <c r="A269" s="108" t="s">
        <v>270</v>
      </c>
      <c r="B269" s="109" t="s">
        <v>271</v>
      </c>
      <c r="C269" s="101" t="s">
        <v>259</v>
      </c>
      <c r="D269" s="101" t="s">
        <v>260</v>
      </c>
      <c r="E269" s="102" t="s">
        <v>261</v>
      </c>
      <c r="F269" s="102" t="s">
        <v>262</v>
      </c>
      <c r="G269" s="102" t="s">
        <v>263</v>
      </c>
      <c r="H269" s="106" t="str">
        <f>VLOOKUP('III. GM'!$H$25,'III. GM'!$A$8:$P$14,13,FALSE)</f>
        <v>KTK-stratutLB</v>
      </c>
      <c r="I269" s="106" t="str">
        <f>VLOOKUP('III. GM'!$H$25,'III. GM'!$A$8:$P$14,4,FALSE)</f>
        <v>Stratégiai és üzleti tervezés</v>
      </c>
      <c r="J269" s="106">
        <v>2</v>
      </c>
      <c r="K269" s="146">
        <f>WEEKNUM('III. GM'!$A$25,1) - WEEKNUM(E269,1) +1</f>
        <v>11</v>
      </c>
      <c r="L269" s="110">
        <f>WEEKDAY('III. GM'!$A$25,2)</f>
        <v>6</v>
      </c>
      <c r="M269" s="110" t="str">
        <f>LEFT('III. GM'!$H$18,5)</f>
        <v>14:00</v>
      </c>
      <c r="N269" s="110" t="str">
        <f>RIGHT('III. GM'!$H$18,5)</f>
        <v>15:15</v>
      </c>
      <c r="O269" s="106" t="str">
        <f>VLOOKUP('III. GM'!$H$25,'III. GM'!$A$8:$P$14,15,FALSE) &amp; "{" &amp; VLOOKUP('III. GM'!$H$25,'III. GM'!$A$8:$P$14,13,FALSE) &amp; "}"</f>
        <v>LB12GMB03{KTK-stratutLB}</v>
      </c>
      <c r="P269" s="106" t="str">
        <f>"KTK-" &amp; 'III. GM'!$I$25</f>
        <v>KTK-B020</v>
      </c>
      <c r="Q269" s="101"/>
      <c r="R269" s="101" t="s">
        <v>265</v>
      </c>
      <c r="S269" s="101" t="s">
        <v>264</v>
      </c>
      <c r="T269" s="111" t="s">
        <v>264</v>
      </c>
    </row>
    <row r="270" spans="1:20" hidden="1">
      <c r="A270" s="108" t="s">
        <v>270</v>
      </c>
      <c r="B270" s="109" t="s">
        <v>271</v>
      </c>
      <c r="C270" s="101" t="s">
        <v>259</v>
      </c>
      <c r="D270" s="101" t="s">
        <v>260</v>
      </c>
      <c r="E270" s="102" t="s">
        <v>261</v>
      </c>
      <c r="F270" s="102" t="s">
        <v>262</v>
      </c>
      <c r="G270" s="102" t="s">
        <v>263</v>
      </c>
      <c r="H270" s="106" t="str">
        <f>VLOOKUP('III. GM'!$J$25,'III. GM'!$A$8:$P$14,13,FALSE)</f>
        <v>KTK-stratutLB</v>
      </c>
      <c r="I270" s="106" t="str">
        <f>VLOOKUP('III. GM'!$J$25,'III. GM'!$A$8:$P$14,4,FALSE)</f>
        <v>Stratégiai és üzleti tervezés</v>
      </c>
      <c r="J270" s="106">
        <v>2</v>
      </c>
      <c r="K270" s="146">
        <f>WEEKNUM('III. GM'!$A$25,1) - WEEKNUM(E270,1) +1</f>
        <v>11</v>
      </c>
      <c r="L270" s="110">
        <f>WEEKDAY('III. GM'!$A$25,2)</f>
        <v>6</v>
      </c>
      <c r="M270" s="110" t="str">
        <f>LEFT('III. GM'!$J$18,5)</f>
        <v>15:30</v>
      </c>
      <c r="N270" s="110" t="str">
        <f>RIGHT('III. GM'!$J$18,5)</f>
        <v>16:45</v>
      </c>
      <c r="O270" s="106" t="str">
        <f>VLOOKUP('III. GM'!$J$25,'III. GM'!$A$8:$P$14,15,FALSE) &amp; "{" &amp; VLOOKUP('III. GM'!$J$25,'III. GM'!$A$8:$P$14,13,FALSE) &amp; "}"</f>
        <v>LB12GMB03{KTK-stratutLB}</v>
      </c>
      <c r="P270" s="106" t="str">
        <f>"KTK-" &amp; 'III. GM'!$K$25</f>
        <v>KTK-B020</v>
      </c>
      <c r="Q270" s="101"/>
      <c r="R270" s="101" t="s">
        <v>265</v>
      </c>
      <c r="S270" s="101" t="s">
        <v>264</v>
      </c>
      <c r="T270" s="111" t="s">
        <v>264</v>
      </c>
    </row>
    <row r="271" spans="1:20" hidden="1">
      <c r="A271" s="108" t="s">
        <v>270</v>
      </c>
      <c r="B271" s="109" t="s">
        <v>271</v>
      </c>
      <c r="C271" s="101" t="s">
        <v>259</v>
      </c>
      <c r="D271" s="101" t="s">
        <v>260</v>
      </c>
      <c r="E271" s="102" t="s">
        <v>261</v>
      </c>
      <c r="F271" s="102" t="s">
        <v>262</v>
      </c>
      <c r="G271" s="102" t="s">
        <v>263</v>
      </c>
      <c r="H271" s="106" t="e">
        <f>VLOOKUP('III. GM'!$L$25,'III. GM'!$A$8:$P$14,13,FALSE)</f>
        <v>#N/A</v>
      </c>
      <c r="I271" s="106" t="e">
        <f>VLOOKUP('III. GM'!$L$25,'III. GM'!$A$8:$P$14,4,FALSE)</f>
        <v>#N/A</v>
      </c>
      <c r="J271" s="106">
        <v>2</v>
      </c>
      <c r="K271" s="146">
        <f>WEEKNUM('III. GM'!$A$25,1) - WEEKNUM(E271,1) +1</f>
        <v>11</v>
      </c>
      <c r="L271" s="110">
        <f>WEEKDAY('III. GM'!$A$25,2)</f>
        <v>6</v>
      </c>
      <c r="M271" s="110" t="str">
        <f>LEFT('III. GM'!$L$18,5)</f>
        <v>17:00</v>
      </c>
      <c r="N271" s="110" t="str">
        <f>RIGHT('III. GM'!$L$18,5)</f>
        <v>18:15</v>
      </c>
      <c r="O271" s="106" t="e">
        <f>VLOOKUP('III. GM'!$L$25,'III. GM'!$A$8:$P$14,15,FALSE) &amp; "{" &amp; VLOOKUP('III. GM'!$L$25,'III. GM'!$A$8:$P$14,13,FALSE) &amp; "}"</f>
        <v>#N/A</v>
      </c>
      <c r="P271" s="106" t="str">
        <f>"KTK-" &amp; 'III. GM'!$M$25</f>
        <v>KTK-</v>
      </c>
      <c r="Q271" s="101"/>
      <c r="R271" s="101" t="s">
        <v>265</v>
      </c>
      <c r="S271" s="101" t="s">
        <v>264</v>
      </c>
      <c r="T271" s="111" t="s">
        <v>264</v>
      </c>
    </row>
    <row r="272" spans="1:20" hidden="1">
      <c r="A272" s="108" t="s">
        <v>270</v>
      </c>
      <c r="B272" s="109" t="s">
        <v>271</v>
      </c>
      <c r="C272" s="101" t="s">
        <v>259</v>
      </c>
      <c r="D272" s="101" t="s">
        <v>260</v>
      </c>
      <c r="E272" s="102" t="s">
        <v>261</v>
      </c>
      <c r="F272" s="102" t="s">
        <v>262</v>
      </c>
      <c r="G272" s="102" t="s">
        <v>263</v>
      </c>
      <c r="H272" s="106" t="e">
        <f>VLOOKUP('III. GM'!$N$25,'III. GM'!$A$8:$P$14,13,FALSE)</f>
        <v>#N/A</v>
      </c>
      <c r="I272" s="106" t="e">
        <f>VLOOKUP('III. GM'!$N$25,'III. GM'!$A$8:$P$14,4,FALSE)</f>
        <v>#N/A</v>
      </c>
      <c r="J272" s="106">
        <v>2</v>
      </c>
      <c r="K272" s="146">
        <f>WEEKNUM('III. GM'!$A$25,1) - WEEKNUM(E272,1) +1</f>
        <v>11</v>
      </c>
      <c r="L272" s="110">
        <f>WEEKDAY('III. GM'!$A$25,2)</f>
        <v>6</v>
      </c>
      <c r="M272" s="110" t="str">
        <f>LEFT('III. GM'!$N$18,5)</f>
        <v/>
      </c>
      <c r="N272" s="110" t="str">
        <f>RIGHT('III. GM'!$N$18,5)</f>
        <v/>
      </c>
      <c r="O272" s="106" t="e">
        <f>VLOOKUP('III. GM'!$N$25,'III. GM'!$A$8:$P$14,15,FALSE) &amp; "{" &amp; VLOOKUP('III. GM'!$N$25,'III. GM'!$A$8:$P$14,13,FALSE) &amp; "}"</f>
        <v>#N/A</v>
      </c>
      <c r="P272" s="106" t="str">
        <f>"KTK-" &amp; 'III. GM'!$O$25</f>
        <v>KTK-</v>
      </c>
      <c r="Q272" s="101"/>
      <c r="R272" s="101" t="s">
        <v>265</v>
      </c>
      <c r="S272" s="101" t="s">
        <v>264</v>
      </c>
      <c r="T272" s="111" t="s">
        <v>264</v>
      </c>
    </row>
    <row r="273" spans="1:20" ht="15.75" hidden="1" thickBot="1">
      <c r="A273" s="112" t="s">
        <v>270</v>
      </c>
      <c r="B273" s="113" t="s">
        <v>271</v>
      </c>
      <c r="C273" s="114" t="s">
        <v>259</v>
      </c>
      <c r="D273" s="114" t="s">
        <v>260</v>
      </c>
      <c r="E273" s="115" t="s">
        <v>261</v>
      </c>
      <c r="F273" s="115" t="s">
        <v>262</v>
      </c>
      <c r="G273" s="115" t="s">
        <v>263</v>
      </c>
      <c r="H273" s="116" t="e">
        <f>VLOOKUP('III. GM'!$P$25,'III. GM'!$A$8:$P$14,13,FALSE)</f>
        <v>#N/A</v>
      </c>
      <c r="I273" s="116" t="e">
        <f>VLOOKUP('III. GM'!$P$25,'III. GM'!$A$8:$P$14,4,FALSE)</f>
        <v>#N/A</v>
      </c>
      <c r="J273" s="116">
        <v>2</v>
      </c>
      <c r="K273" s="147">
        <f>WEEKNUM('III. GM'!$A$25,1) - WEEKNUM(E273,1) +1</f>
        <v>11</v>
      </c>
      <c r="L273" s="117">
        <f>WEEKDAY('III. GM'!$A$25,2)</f>
        <v>6</v>
      </c>
      <c r="M273" s="117" t="str">
        <f>LEFT('III. GM'!$P$18,5)</f>
        <v>17:00</v>
      </c>
      <c r="N273" s="117" t="str">
        <f>RIGHT('III. GM'!$P$18,5)</f>
        <v>18:15</v>
      </c>
      <c r="O273" s="116" t="e">
        <f>VLOOKUP('III. GM'!$P$25,'III. GM'!$A$8:$P$14,15,FALSE) &amp; "{" &amp; VLOOKUP('III. GM'!$P$25,'III. GM'!$A$8:$P$14,13,FALSE) &amp; "}"</f>
        <v>#N/A</v>
      </c>
      <c r="P273" s="116" t="str">
        <f>"KTK-" &amp; 'III. GM'!$Q$25</f>
        <v>KTK-</v>
      </c>
      <c r="Q273" s="114"/>
      <c r="R273" s="114" t="s">
        <v>265</v>
      </c>
      <c r="S273" s="114" t="s">
        <v>264</v>
      </c>
      <c r="T273" s="118" t="s">
        <v>264</v>
      </c>
    </row>
    <row r="274" spans="1:20" hidden="1">
      <c r="A274" s="98" t="s">
        <v>270</v>
      </c>
      <c r="B274" s="99" t="s">
        <v>271</v>
      </c>
      <c r="C274" s="100" t="s">
        <v>259</v>
      </c>
      <c r="D274" s="101" t="s">
        <v>260</v>
      </c>
      <c r="E274" s="103" t="s">
        <v>261</v>
      </c>
      <c r="F274" s="103" t="s">
        <v>262</v>
      </c>
      <c r="G274" s="103" t="s">
        <v>263</v>
      </c>
      <c r="H274" s="104" t="str">
        <f>VLOOKUP('III. GM'!$B$26,'III. GM'!$A$8:$P$14,13,FALSE)</f>
        <v>KTK-promenLB</v>
      </c>
      <c r="I274" s="104" t="str">
        <f>VLOOKUP('III. GM'!$B$26,'III. GM'!$A$8:$P$14,4,FALSE)</f>
        <v>A projektmenedzsment és a csoportmunka számítógépes támogatása</v>
      </c>
      <c r="J274" s="104">
        <v>2</v>
      </c>
      <c r="K274" s="145">
        <f>WEEKNUM('III. GM'!$A$26,1) - WEEKNUM(E274,1) +1</f>
        <v>12</v>
      </c>
      <c r="L274" s="105">
        <f>WEEKDAY('III. GM'!$A$26,2)</f>
        <v>6</v>
      </c>
      <c r="M274" s="105" t="str">
        <f>LEFT('III. GM'!$B$18,5)</f>
        <v>09:30</v>
      </c>
      <c r="N274" s="105" t="str">
        <f>RIGHT('III. GM'!$B$18,5)</f>
        <v>10:45</v>
      </c>
      <c r="O274" s="106" t="str">
        <f>VLOOKUP('III. GM'!$B$26,'III. GM'!$A$8:$P$14,15,FALSE) &amp; "{" &amp; VLOOKUP('III. GM'!$B$26,'III. GM'!$A$8:$P$14,13,FALSE) &amp; "}"</f>
        <v>LB12GMB05{KTK-promenLB}</v>
      </c>
      <c r="P274" s="104" t="str">
        <f>"KTK-" &amp; 'III. GM'!$C$26</f>
        <v>KTK-B020</v>
      </c>
      <c r="Q274" s="100"/>
      <c r="R274" s="100" t="s">
        <v>265</v>
      </c>
      <c r="S274" s="100" t="s">
        <v>264</v>
      </c>
      <c r="T274" s="107" t="s">
        <v>264</v>
      </c>
    </row>
    <row r="275" spans="1:20" hidden="1">
      <c r="A275" s="108" t="s">
        <v>270</v>
      </c>
      <c r="B275" s="109" t="s">
        <v>271</v>
      </c>
      <c r="C275" s="101" t="s">
        <v>259</v>
      </c>
      <c r="D275" s="101" t="s">
        <v>260</v>
      </c>
      <c r="E275" s="102" t="s">
        <v>261</v>
      </c>
      <c r="F275" s="102" t="s">
        <v>262</v>
      </c>
      <c r="G275" s="102" t="s">
        <v>263</v>
      </c>
      <c r="H275" s="106" t="str">
        <f>VLOOKUP('III. GM'!$D$26,'III. GM'!$A$8:$P$14,13,FALSE)</f>
        <v>KTK-eemalkLB</v>
      </c>
      <c r="I275" s="106" t="str">
        <f>VLOOKUP('III. GM'!$D$26,'III. GM'!$A$8:$P$14,4,FALSE)</f>
        <v>Emberi erőforrás menedzsment alkalmazások</v>
      </c>
      <c r="J275" s="106">
        <v>2</v>
      </c>
      <c r="K275" s="146">
        <f>WEEKNUM('III. GM'!$A$26,1) - WEEKNUM(E275,1) +1</f>
        <v>12</v>
      </c>
      <c r="L275" s="110">
        <f>WEEKDAY('III. GM'!$A$26,2)</f>
        <v>6</v>
      </c>
      <c r="M275" s="110" t="str">
        <f>LEFT('III. GM'!$D$18,5)</f>
        <v>11:00</v>
      </c>
      <c r="N275" s="110" t="str">
        <f>RIGHT('III. GM'!$D$18,5)</f>
        <v>12:15</v>
      </c>
      <c r="O275" s="106" t="str">
        <f>VLOOKUP('III. GM'!$D$26,'III. GM'!$A$8:$P$14,15,FALSE) &amp; "{" &amp; VLOOKUP('III. GM'!$D$26,'III. GM'!$A$8:$P$14,13,FALSE) &amp; "}"</f>
        <v>LB12GMB12{KTK-eemalkLB}</v>
      </c>
      <c r="P275" s="106" t="str">
        <f>"KTK-" &amp; 'III. GM'!$E$26</f>
        <v>KTK-B020</v>
      </c>
      <c r="Q275" s="101"/>
      <c r="R275" s="101" t="s">
        <v>265</v>
      </c>
      <c r="S275" s="101" t="s">
        <v>264</v>
      </c>
      <c r="T275" s="111" t="s">
        <v>264</v>
      </c>
    </row>
    <row r="276" spans="1:20" hidden="1">
      <c r="A276" s="108" t="s">
        <v>270</v>
      </c>
      <c r="B276" s="109" t="s">
        <v>271</v>
      </c>
      <c r="C276" s="101" t="s">
        <v>259</v>
      </c>
      <c r="D276" s="101" t="s">
        <v>260</v>
      </c>
      <c r="E276" s="102" t="s">
        <v>261</v>
      </c>
      <c r="F276" s="102" t="s">
        <v>262</v>
      </c>
      <c r="G276" s="102" t="s">
        <v>263</v>
      </c>
      <c r="H276" s="106" t="str">
        <f>VLOOKUP('III. GM'!$F$26,'III. GM'!$A$8:$P$14,13,FALSE)</f>
        <v>KTK-onismtLB</v>
      </c>
      <c r="I276" s="106" t="str">
        <f>VLOOKUP('III. GM'!$F$26,'III. GM'!$A$8:$P$14,4,FALSE)</f>
        <v>Önismereti tréning</v>
      </c>
      <c r="J276" s="106">
        <v>2</v>
      </c>
      <c r="K276" s="146">
        <f>WEEKNUM('III. GM'!$A$26,1) - WEEKNUM(E276,1) +1</f>
        <v>12</v>
      </c>
      <c r="L276" s="110">
        <f>WEEKDAY('III. GM'!$A$26,2)</f>
        <v>6</v>
      </c>
      <c r="M276" s="110" t="str">
        <f>LEFT('III. GM'!$F$18,5)</f>
        <v>12:30</v>
      </c>
      <c r="N276" s="110" t="str">
        <f>RIGHT('III. GM'!$F$18,5)</f>
        <v>13:45</v>
      </c>
      <c r="O276" s="106" t="str">
        <f>VLOOKUP('III. GM'!$F$26,'III. GM'!$A$8:$P$14,15,FALSE) &amp; "{" &amp; VLOOKUP('III. GM'!$F$26,'III. GM'!$A$8:$P$14,13,FALSE) &amp; "}"</f>
        <v>LB12GMB06{KTK-onismtLB}</v>
      </c>
      <c r="P276" s="106" t="str">
        <f>"KTK-" &amp; 'III. GM'!$G$26</f>
        <v>KTK-B323/1</v>
      </c>
      <c r="Q276" s="101"/>
      <c r="R276" s="101" t="s">
        <v>265</v>
      </c>
      <c r="S276" s="101" t="s">
        <v>264</v>
      </c>
      <c r="T276" s="111" t="s">
        <v>264</v>
      </c>
    </row>
    <row r="277" spans="1:20" hidden="1">
      <c r="A277" s="108" t="s">
        <v>270</v>
      </c>
      <c r="B277" s="109" t="s">
        <v>271</v>
      </c>
      <c r="C277" s="101" t="s">
        <v>259</v>
      </c>
      <c r="D277" s="101" t="s">
        <v>260</v>
      </c>
      <c r="E277" s="102" t="s">
        <v>261</v>
      </c>
      <c r="F277" s="102" t="s">
        <v>262</v>
      </c>
      <c r="G277" s="102" t="s">
        <v>263</v>
      </c>
      <c r="H277" s="106" t="str">
        <f>VLOOKUP('III. GM'!$H$26,'III. GM'!$A$8:$P$14,13,FALSE)</f>
        <v>KTK-onismtLB</v>
      </c>
      <c r="I277" s="106" t="str">
        <f>VLOOKUP('III. GM'!$H$26,'III. GM'!$A$8:$P$14,4,FALSE)</f>
        <v>Önismereti tréning</v>
      </c>
      <c r="J277" s="106">
        <v>2</v>
      </c>
      <c r="K277" s="146">
        <f>WEEKNUM('III. GM'!$A$26,1) - WEEKNUM(E277,1) +1</f>
        <v>12</v>
      </c>
      <c r="L277" s="110">
        <f>WEEKDAY('III. GM'!$A$26,2)</f>
        <v>6</v>
      </c>
      <c r="M277" s="110" t="str">
        <f>LEFT('III. GM'!$H$18,5)</f>
        <v>14:00</v>
      </c>
      <c r="N277" s="110" t="str">
        <f>RIGHT('III. GM'!$H$18,5)</f>
        <v>15:15</v>
      </c>
      <c r="O277" s="106" t="str">
        <f>VLOOKUP('III. GM'!$H$26,'III. GM'!$A$8:$P$14,15,FALSE) &amp; "{" &amp; VLOOKUP('III. GM'!$H$26,'III. GM'!$A$8:$P$14,13,FALSE) &amp; "}"</f>
        <v>LB12GMB06{KTK-onismtLB}</v>
      </c>
      <c r="P277" s="106" t="str">
        <f>"KTK-" &amp; 'III. GM'!$I$26</f>
        <v>KTK-B323/1</v>
      </c>
      <c r="Q277" s="101"/>
      <c r="R277" s="101" t="s">
        <v>265</v>
      </c>
      <c r="S277" s="101" t="s">
        <v>264</v>
      </c>
      <c r="T277" s="111" t="s">
        <v>264</v>
      </c>
    </row>
    <row r="278" spans="1:20" hidden="1">
      <c r="A278" s="108" t="s">
        <v>270</v>
      </c>
      <c r="B278" s="109" t="s">
        <v>271</v>
      </c>
      <c r="C278" s="101" t="s">
        <v>259</v>
      </c>
      <c r="D278" s="101" t="s">
        <v>260</v>
      </c>
      <c r="E278" s="102" t="s">
        <v>261</v>
      </c>
      <c r="F278" s="102" t="s">
        <v>262</v>
      </c>
      <c r="G278" s="102" t="s">
        <v>263</v>
      </c>
      <c r="H278" s="106" t="str">
        <f>VLOOKUP('III. GM'!$J$26,'III. GM'!$A$8:$P$14,13,FALSE)</f>
        <v>KTK-onismtLB</v>
      </c>
      <c r="I278" s="106" t="str">
        <f>VLOOKUP('III. GM'!$J$26,'III. GM'!$A$8:$P$14,4,FALSE)</f>
        <v>Önismereti tréning</v>
      </c>
      <c r="J278" s="106">
        <v>2</v>
      </c>
      <c r="K278" s="146">
        <f>WEEKNUM('III. GM'!$A$26,1) - WEEKNUM(E278,1) +1</f>
        <v>12</v>
      </c>
      <c r="L278" s="110">
        <f>WEEKDAY('III. GM'!$A$26,2)</f>
        <v>6</v>
      </c>
      <c r="M278" s="110" t="str">
        <f>LEFT('III. GM'!$J$18,5)</f>
        <v>15:30</v>
      </c>
      <c r="N278" s="110" t="str">
        <f>RIGHT('III. GM'!$J$18,5)</f>
        <v>16:45</v>
      </c>
      <c r="O278" s="106" t="str">
        <f>VLOOKUP('III. GM'!$J$26,'III. GM'!$A$8:$P$14,15,FALSE) &amp; "{" &amp; VLOOKUP('III. GM'!$J$26,'III. GM'!$A$8:$P$14,13,FALSE) &amp; "}"</f>
        <v>LB12GMB06{KTK-onismtLB}</v>
      </c>
      <c r="P278" s="106" t="str">
        <f>"KTK-" &amp; 'III. GM'!$K$26</f>
        <v>KTK-B323/1</v>
      </c>
      <c r="Q278" s="101"/>
      <c r="R278" s="101" t="s">
        <v>265</v>
      </c>
      <c r="S278" s="101" t="s">
        <v>264</v>
      </c>
      <c r="T278" s="111" t="s">
        <v>264</v>
      </c>
    </row>
    <row r="279" spans="1:20" hidden="1">
      <c r="A279" s="108" t="s">
        <v>270</v>
      </c>
      <c r="B279" s="109" t="s">
        <v>271</v>
      </c>
      <c r="C279" s="101" t="s">
        <v>259</v>
      </c>
      <c r="D279" s="101" t="s">
        <v>260</v>
      </c>
      <c r="E279" s="102" t="s">
        <v>261</v>
      </c>
      <c r="F279" s="102" t="s">
        <v>262</v>
      </c>
      <c r="G279" s="102" t="s">
        <v>263</v>
      </c>
      <c r="H279" s="106" t="e">
        <f>VLOOKUP('III. GM'!$L$26,'III. GM'!$A$8:$P$14,13,FALSE)</f>
        <v>#N/A</v>
      </c>
      <c r="I279" s="106" t="e">
        <f>VLOOKUP('III. GM'!$L$26,'III. GM'!$A$8:$P$14,4,FALSE)</f>
        <v>#N/A</v>
      </c>
      <c r="J279" s="106">
        <v>2</v>
      </c>
      <c r="K279" s="146">
        <f>WEEKNUM('III. GM'!$A$26,1) - WEEKNUM(E279,1) +1</f>
        <v>12</v>
      </c>
      <c r="L279" s="110">
        <f>WEEKDAY('III. GM'!$A$26,2)</f>
        <v>6</v>
      </c>
      <c r="M279" s="110" t="str">
        <f>LEFT('III. GM'!$L$18,5)</f>
        <v>17:00</v>
      </c>
      <c r="N279" s="110" t="str">
        <f>RIGHT('III. GM'!$L$18,5)</f>
        <v>18:15</v>
      </c>
      <c r="O279" s="106" t="e">
        <f>VLOOKUP('III. GM'!$L$26,'III. GM'!$A$8:$P$14,15,FALSE) &amp; "{" &amp; VLOOKUP('III. GM'!$L$26,'III. GM'!$A$8:$P$14,13,FALSE) &amp; "}"</f>
        <v>#N/A</v>
      </c>
      <c r="P279" s="106" t="str">
        <f>"KTK-" &amp; 'III. GM'!$M$26</f>
        <v>KTK-</v>
      </c>
      <c r="Q279" s="101"/>
      <c r="R279" s="101" t="s">
        <v>265</v>
      </c>
      <c r="S279" s="101" t="s">
        <v>264</v>
      </c>
      <c r="T279" s="111" t="s">
        <v>264</v>
      </c>
    </row>
    <row r="280" spans="1:20" hidden="1">
      <c r="A280" s="108" t="s">
        <v>270</v>
      </c>
      <c r="B280" s="109" t="s">
        <v>271</v>
      </c>
      <c r="C280" s="101" t="s">
        <v>259</v>
      </c>
      <c r="D280" s="101" t="s">
        <v>260</v>
      </c>
      <c r="E280" s="102" t="s">
        <v>261</v>
      </c>
      <c r="F280" s="102" t="s">
        <v>262</v>
      </c>
      <c r="G280" s="102" t="s">
        <v>263</v>
      </c>
      <c r="H280" s="106" t="e">
        <f>VLOOKUP('III. GM'!$N$26,'III. GM'!$A$8:$P$14,13,FALSE)</f>
        <v>#N/A</v>
      </c>
      <c r="I280" s="106" t="e">
        <f>VLOOKUP('III. GM'!$N$26,'III. GM'!$A$8:$P$14,4,FALSE)</f>
        <v>#N/A</v>
      </c>
      <c r="J280" s="106">
        <v>2</v>
      </c>
      <c r="K280" s="146">
        <f>WEEKNUM('III. GM'!$A$26,1) - WEEKNUM(E280,1) +1</f>
        <v>12</v>
      </c>
      <c r="L280" s="110">
        <f>WEEKDAY('III. GM'!$A$26,2)</f>
        <v>6</v>
      </c>
      <c r="M280" s="110" t="str">
        <f>LEFT('III. GM'!$N$18,5)</f>
        <v/>
      </c>
      <c r="N280" s="110" t="str">
        <f>RIGHT('III. GM'!$N$18,5)</f>
        <v/>
      </c>
      <c r="O280" s="106" t="e">
        <f>VLOOKUP('III. GM'!$N$26,'III. GM'!$A$8:$P$14,15,FALSE) &amp; "{" &amp; VLOOKUP('III. GM'!$N$26,'III. GM'!$A$8:$P$14,13,FALSE) &amp; "}"</f>
        <v>#N/A</v>
      </c>
      <c r="P280" s="106" t="str">
        <f>"KTK-" &amp; 'III. GM'!$O$26</f>
        <v>KTK-</v>
      </c>
      <c r="Q280" s="101"/>
      <c r="R280" s="101" t="s">
        <v>265</v>
      </c>
      <c r="S280" s="101" t="s">
        <v>264</v>
      </c>
      <c r="T280" s="111" t="s">
        <v>264</v>
      </c>
    </row>
    <row r="281" spans="1:20" ht="15.75" hidden="1" thickBot="1">
      <c r="A281" s="112" t="s">
        <v>270</v>
      </c>
      <c r="B281" s="113" t="s">
        <v>271</v>
      </c>
      <c r="C281" s="114" t="s">
        <v>259</v>
      </c>
      <c r="D281" s="114" t="s">
        <v>260</v>
      </c>
      <c r="E281" s="115" t="s">
        <v>261</v>
      </c>
      <c r="F281" s="115" t="s">
        <v>262</v>
      </c>
      <c r="G281" s="115" t="s">
        <v>263</v>
      </c>
      <c r="H281" s="116" t="e">
        <f>VLOOKUP('III. GM'!$P$26,'III. GM'!$A$8:$P$14,13,FALSE)</f>
        <v>#N/A</v>
      </c>
      <c r="I281" s="116" t="e">
        <f>VLOOKUP('III. GM'!$P$26,'III. GM'!$A$8:$P$14,4,FALSE)</f>
        <v>#N/A</v>
      </c>
      <c r="J281" s="116">
        <v>2</v>
      </c>
      <c r="K281" s="147">
        <f>WEEKNUM('III. GM'!$A$26,1) - WEEKNUM(E281,1) +1</f>
        <v>12</v>
      </c>
      <c r="L281" s="117">
        <f>WEEKDAY('III. GM'!$A$24,2)</f>
        <v>6</v>
      </c>
      <c r="M281" s="117" t="str">
        <f>LEFT('III. GM'!$P$18,5)</f>
        <v>17:00</v>
      </c>
      <c r="N281" s="117" t="str">
        <f>RIGHT('III. GM'!$P$18,5)</f>
        <v>18:15</v>
      </c>
      <c r="O281" s="116" t="e">
        <f>VLOOKUP('III. GM'!$P$26,'III. GM'!$A$8:$P$14,15,FALSE) &amp; "{" &amp; VLOOKUP('III. GM'!$P$26,'III. GM'!$A$8:$P$14,13,FALSE) &amp; "}"</f>
        <v>#N/A</v>
      </c>
      <c r="P281" s="116" t="str">
        <f>"KTK-" &amp; 'III. GM'!$Q$26</f>
        <v>KTK-</v>
      </c>
      <c r="Q281" s="114"/>
      <c r="R281" s="114" t="s">
        <v>265</v>
      </c>
      <c r="S281" s="114" t="s">
        <v>264</v>
      </c>
      <c r="T281" s="118" t="s">
        <v>264</v>
      </c>
    </row>
    <row r="282" spans="1:20" hidden="1">
      <c r="A282" s="98" t="s">
        <v>270</v>
      </c>
      <c r="B282" s="99" t="s">
        <v>271</v>
      </c>
      <c r="C282" s="100" t="s">
        <v>259</v>
      </c>
      <c r="D282" s="101" t="s">
        <v>260</v>
      </c>
      <c r="E282" s="103" t="s">
        <v>261</v>
      </c>
      <c r="F282" s="103" t="s">
        <v>262</v>
      </c>
      <c r="G282" s="103" t="s">
        <v>263</v>
      </c>
      <c r="H282" s="104" t="str">
        <f>VLOOKUP('III. GM'!$B$27,'III. GM'!$A$8:$P$14,13,FALSE)</f>
        <v>KTK-promenLB</v>
      </c>
      <c r="I282" s="104" t="str">
        <f>VLOOKUP('III. GM'!$B$27,'III. GM'!$A$8:$P$14,4,FALSE)</f>
        <v>A projektmenedzsment és a csoportmunka számítógépes támogatása</v>
      </c>
      <c r="J282" s="104">
        <v>2</v>
      </c>
      <c r="K282" s="145">
        <f>WEEKNUM('III. GM'!$A$27,1) - WEEKNUM(E282,1) +1</f>
        <v>14</v>
      </c>
      <c r="L282" s="105">
        <f>WEEKDAY('III. GM'!$A$27,2)</f>
        <v>6</v>
      </c>
      <c r="M282" s="105" t="str">
        <f>LEFT('III. GM'!$B$18,5)</f>
        <v>09:30</v>
      </c>
      <c r="N282" s="105" t="str">
        <f>RIGHT('III. GM'!$B$18,5)</f>
        <v>10:45</v>
      </c>
      <c r="O282" s="106" t="str">
        <f>VLOOKUP('III. GM'!$B$27,'III. GM'!$A$8:$P$14,15,FALSE) &amp; "{" &amp; VLOOKUP('III. GM'!$B$27,'III. GM'!$A$8:$P$14,13,FALSE) &amp; "}"</f>
        <v>LB12GMB05{KTK-promenLB}</v>
      </c>
      <c r="P282" s="104" t="str">
        <f>"KTK-" &amp; 'III. GM'!$C$27</f>
        <v>KTK-B020</v>
      </c>
      <c r="Q282" s="100"/>
      <c r="R282" s="100" t="s">
        <v>265</v>
      </c>
      <c r="S282" s="100" t="s">
        <v>264</v>
      </c>
      <c r="T282" s="107" t="s">
        <v>264</v>
      </c>
    </row>
    <row r="283" spans="1:20" hidden="1">
      <c r="A283" s="108" t="s">
        <v>270</v>
      </c>
      <c r="B283" s="109" t="s">
        <v>271</v>
      </c>
      <c r="C283" s="101" t="s">
        <v>259</v>
      </c>
      <c r="D283" s="101" t="s">
        <v>260</v>
      </c>
      <c r="E283" s="102" t="s">
        <v>261</v>
      </c>
      <c r="F283" s="102" t="s">
        <v>262</v>
      </c>
      <c r="G283" s="102" t="s">
        <v>263</v>
      </c>
      <c r="H283" s="106" t="str">
        <f>VLOOKUP('III. GM'!$D$27,'III. GM'!$A$8:$P$14,13,FALSE)</f>
        <v>KTK-promenLB</v>
      </c>
      <c r="I283" s="106" t="str">
        <f>VLOOKUP('III. GM'!$D$27,'III. GM'!$A$8:$P$14,4,FALSE)</f>
        <v>A projektmenedzsment és a csoportmunka számítógépes támogatása</v>
      </c>
      <c r="J283" s="106">
        <v>2</v>
      </c>
      <c r="K283" s="146">
        <f>WEEKNUM('III. GM'!$A$27,1) - WEEKNUM(E283,1) +1</f>
        <v>14</v>
      </c>
      <c r="L283" s="110">
        <f>WEEKDAY('III. GM'!$A$27,2)</f>
        <v>6</v>
      </c>
      <c r="M283" s="110" t="str">
        <f>LEFT('III. GM'!$D$18,5)</f>
        <v>11:00</v>
      </c>
      <c r="N283" s="110" t="str">
        <f>RIGHT('III. GM'!$D$18,5)</f>
        <v>12:15</v>
      </c>
      <c r="O283" s="106" t="str">
        <f>VLOOKUP('III. GM'!$D$27,'III. GM'!$A$8:$P$14,15,FALSE) &amp; "{" &amp; VLOOKUP('III. GM'!$D$27,'III. GM'!$A$8:$P$14,13,FALSE) &amp; "}"</f>
        <v>LB12GMB05{KTK-promenLB}</v>
      </c>
      <c r="P283" s="106" t="str">
        <f>"KTK-" &amp; 'III. GM'!$E$27</f>
        <v>KTK-B128</v>
      </c>
      <c r="Q283" s="101"/>
      <c r="R283" s="101" t="s">
        <v>265</v>
      </c>
      <c r="S283" s="101" t="s">
        <v>264</v>
      </c>
      <c r="T283" s="111" t="s">
        <v>264</v>
      </c>
    </row>
    <row r="284" spans="1:20" hidden="1">
      <c r="A284" s="108" t="s">
        <v>270</v>
      </c>
      <c r="B284" s="109" t="s">
        <v>271</v>
      </c>
      <c r="C284" s="101" t="s">
        <v>259</v>
      </c>
      <c r="D284" s="101" t="s">
        <v>260</v>
      </c>
      <c r="E284" s="102" t="s">
        <v>261</v>
      </c>
      <c r="F284" s="102" t="s">
        <v>262</v>
      </c>
      <c r="G284" s="102" t="s">
        <v>263</v>
      </c>
      <c r="H284" s="106" t="str">
        <f>VLOOKUP('III. GM'!$F$27,'III. GM'!$A$8:$P$14,13,FALSE)</f>
        <v>KTK-promenLB</v>
      </c>
      <c r="I284" s="106" t="str">
        <f>VLOOKUP('III. GM'!$F$27,'III. GM'!$A$8:$P$14,4,FALSE)</f>
        <v>A projektmenedzsment és a csoportmunka számítógépes támogatása</v>
      </c>
      <c r="J284" s="106">
        <v>2</v>
      </c>
      <c r="K284" s="146">
        <f>WEEKNUM('III. GM'!$A$27,1) - WEEKNUM(E284,1) +1</f>
        <v>14</v>
      </c>
      <c r="L284" s="110">
        <f>WEEKDAY('III. GM'!$A$27,2)</f>
        <v>6</v>
      </c>
      <c r="M284" s="110" t="str">
        <f>LEFT('III. GM'!$F$18,5)</f>
        <v>12:30</v>
      </c>
      <c r="N284" s="110" t="str">
        <f>RIGHT('III. GM'!$F$18,5)</f>
        <v>13:45</v>
      </c>
      <c r="O284" s="106" t="str">
        <f>VLOOKUP('III. GM'!$F$27,'III. GM'!$A$8:$P$14,15,FALSE) &amp; "{" &amp; VLOOKUP('III. GM'!$F$27,'III. GM'!$A$8:$P$14,13,FALSE) &amp; "}"</f>
        <v>LB12GMB05{KTK-promenLB}</v>
      </c>
      <c r="P284" s="106" t="str">
        <f>"KTK-" &amp; 'III. GM'!$G$27</f>
        <v>KTK-B128</v>
      </c>
      <c r="Q284" s="101"/>
      <c r="R284" s="101" t="s">
        <v>265</v>
      </c>
      <c r="S284" s="101" t="s">
        <v>264</v>
      </c>
      <c r="T284" s="111" t="s">
        <v>264</v>
      </c>
    </row>
    <row r="285" spans="1:20" hidden="1">
      <c r="A285" s="108" t="s">
        <v>270</v>
      </c>
      <c r="B285" s="109" t="s">
        <v>271</v>
      </c>
      <c r="C285" s="101" t="s">
        <v>259</v>
      </c>
      <c r="D285" s="101" t="s">
        <v>260</v>
      </c>
      <c r="E285" s="102" t="s">
        <v>261</v>
      </c>
      <c r="F285" s="102" t="s">
        <v>262</v>
      </c>
      <c r="G285" s="102" t="s">
        <v>263</v>
      </c>
      <c r="H285" s="106" t="str">
        <f>VLOOKUP('III. GM'!$H$27,'III. GM'!$A$8:$P$14,13,FALSE)</f>
        <v>KTK-valadoLB</v>
      </c>
      <c r="I285" s="106" t="str">
        <f>VLOOKUP('III. GM'!$H$27,'III. GM'!$A$8:$P$14,4,FALSE)</f>
        <v>Vállalkozások adózása</v>
      </c>
      <c r="J285" s="106">
        <v>2</v>
      </c>
      <c r="K285" s="146">
        <f>WEEKNUM('III. GM'!$A$27,1) - WEEKNUM(E285,1) +1</f>
        <v>14</v>
      </c>
      <c r="L285" s="110">
        <f>WEEKDAY('III. GM'!$A$27,2)</f>
        <v>6</v>
      </c>
      <c r="M285" s="110" t="str">
        <f>LEFT('III. GM'!$H$18,5)</f>
        <v>14:00</v>
      </c>
      <c r="N285" s="110" t="str">
        <f>RIGHT('III. GM'!$H$18,5)</f>
        <v>15:15</v>
      </c>
      <c r="O285" s="106" t="str">
        <f>VLOOKUP('III. GM'!$H$27,'III. GM'!$A$8:$P$14,15,FALSE) &amp; "{" &amp; VLOOKUP('III. GM'!$H$27,'III. GM'!$A$8:$P$14,13,FALSE) &amp; "}"</f>
        <v>LB12GMB11{KTK-valadoLB}</v>
      </c>
      <c r="P285" s="106" t="str">
        <f>"KTK-" &amp; 'III. GM'!$I$27</f>
        <v>KTK-B020</v>
      </c>
      <c r="Q285" s="101"/>
      <c r="R285" s="101" t="s">
        <v>265</v>
      </c>
      <c r="S285" s="101" t="s">
        <v>264</v>
      </c>
      <c r="T285" s="111" t="s">
        <v>264</v>
      </c>
    </row>
    <row r="286" spans="1:20" hidden="1">
      <c r="A286" s="108" t="s">
        <v>270</v>
      </c>
      <c r="B286" s="109" t="s">
        <v>271</v>
      </c>
      <c r="C286" s="101" t="s">
        <v>259</v>
      </c>
      <c r="D286" s="101" t="s">
        <v>260</v>
      </c>
      <c r="E286" s="102" t="s">
        <v>261</v>
      </c>
      <c r="F286" s="102" t="s">
        <v>262</v>
      </c>
      <c r="G286" s="102" t="s">
        <v>263</v>
      </c>
      <c r="H286" s="106" t="str">
        <f>VLOOKUP('III. GM'!$J$27,'III. GM'!$A$8:$P$14,13,FALSE)</f>
        <v>KTK-valadoLB</v>
      </c>
      <c r="I286" s="106" t="str">
        <f>VLOOKUP('III. GM'!$J$27,'III. GM'!$A$8:$P$14,4,FALSE)</f>
        <v>Vállalkozások adózása</v>
      </c>
      <c r="J286" s="106">
        <v>2</v>
      </c>
      <c r="K286" s="146">
        <f>WEEKNUM('III. GM'!$A$27,1) - WEEKNUM(E286,1) +1</f>
        <v>14</v>
      </c>
      <c r="L286" s="110">
        <f>WEEKDAY('III. GM'!$A$27,2)</f>
        <v>6</v>
      </c>
      <c r="M286" s="110" t="str">
        <f>LEFT('III. GM'!$J$18,5)</f>
        <v>15:30</v>
      </c>
      <c r="N286" s="110" t="str">
        <f>RIGHT('III. GM'!$J$18,5)</f>
        <v>16:45</v>
      </c>
      <c r="O286" s="106" t="str">
        <f>VLOOKUP('III. GM'!$J$27,'III. GM'!$A$8:$P$14,15,FALSE) &amp; "{" &amp; VLOOKUP('III. GM'!$J$27,'III. GM'!$A$8:$P$14,13,FALSE) &amp; "}"</f>
        <v>LB12GMB11{KTK-valadoLB}</v>
      </c>
      <c r="P286" s="106" t="str">
        <f>"KTK-" &amp; 'III. GM'!$K$27</f>
        <v>KTK-B020</v>
      </c>
      <c r="Q286" s="101"/>
      <c r="R286" s="101" t="s">
        <v>265</v>
      </c>
      <c r="S286" s="101" t="s">
        <v>264</v>
      </c>
      <c r="T286" s="111" t="s">
        <v>264</v>
      </c>
    </row>
    <row r="287" spans="1:20" hidden="1">
      <c r="A287" s="108" t="s">
        <v>270</v>
      </c>
      <c r="B287" s="109" t="s">
        <v>271</v>
      </c>
      <c r="C287" s="101" t="s">
        <v>259</v>
      </c>
      <c r="D287" s="101" t="s">
        <v>260</v>
      </c>
      <c r="E287" s="102" t="s">
        <v>261</v>
      </c>
      <c r="F287" s="102" t="s">
        <v>262</v>
      </c>
      <c r="G287" s="102" t="s">
        <v>263</v>
      </c>
      <c r="H287" s="106" t="e">
        <f>VLOOKUP('III. GM'!$L$27,'III. GM'!$A$8:$P$14,13,FALSE)</f>
        <v>#N/A</v>
      </c>
      <c r="I287" s="106" t="e">
        <f>VLOOKUP('III. GM'!$L$27,'III. GM'!$A$8:$P$14,4,FALSE)</f>
        <v>#N/A</v>
      </c>
      <c r="J287" s="106">
        <v>2</v>
      </c>
      <c r="K287" s="146">
        <f>WEEKNUM('III. GM'!$A$27,1) - WEEKNUM(E287,1) +1</f>
        <v>14</v>
      </c>
      <c r="L287" s="110">
        <f>WEEKDAY('III. GM'!$A$27,2)</f>
        <v>6</v>
      </c>
      <c r="M287" s="110" t="str">
        <f>LEFT('III. GM'!$L$18,5)</f>
        <v>17:00</v>
      </c>
      <c r="N287" s="110" t="str">
        <f>RIGHT('III. GM'!$L$18,5)</f>
        <v>18:15</v>
      </c>
      <c r="O287" s="106" t="e">
        <f>VLOOKUP('III. GM'!$L$27,'III. GM'!$A$8:$P$14,15,FALSE) &amp; "{" &amp; VLOOKUP('III. GM'!$L$27,'III. GM'!$A$8:$P$14,13,FALSE) &amp; "}"</f>
        <v>#N/A</v>
      </c>
      <c r="P287" s="106" t="str">
        <f>"KTK-" &amp; 'III. GM'!$M$27</f>
        <v>KTK-</v>
      </c>
      <c r="Q287" s="101"/>
      <c r="R287" s="101" t="s">
        <v>265</v>
      </c>
      <c r="S287" s="101" t="s">
        <v>264</v>
      </c>
      <c r="T287" s="111" t="s">
        <v>264</v>
      </c>
    </row>
    <row r="288" spans="1:20" hidden="1">
      <c r="A288" s="108" t="s">
        <v>270</v>
      </c>
      <c r="B288" s="109" t="s">
        <v>271</v>
      </c>
      <c r="C288" s="101" t="s">
        <v>259</v>
      </c>
      <c r="D288" s="101" t="s">
        <v>260</v>
      </c>
      <c r="E288" s="102" t="s">
        <v>261</v>
      </c>
      <c r="F288" s="102" t="s">
        <v>262</v>
      </c>
      <c r="G288" s="102" t="s">
        <v>263</v>
      </c>
      <c r="H288" s="106" t="e">
        <f>VLOOKUP('III. GM'!$N$27,'III. GM'!$A$8:$P$14,13,FALSE)</f>
        <v>#N/A</v>
      </c>
      <c r="I288" s="106" t="e">
        <f>VLOOKUP('III. GM'!$N$27,'III. GM'!$A$8:$P$14,4,FALSE)</f>
        <v>#N/A</v>
      </c>
      <c r="J288" s="106">
        <v>2</v>
      </c>
      <c r="K288" s="146">
        <f>WEEKNUM('III. GM'!$A$27,1) - WEEKNUM(E288,1) +1</f>
        <v>14</v>
      </c>
      <c r="L288" s="110">
        <f>WEEKDAY('III. GM'!$A$27,2)</f>
        <v>6</v>
      </c>
      <c r="M288" s="110" t="str">
        <f>LEFT('III. GM'!$N$18,5)</f>
        <v/>
      </c>
      <c r="N288" s="110" t="str">
        <f>RIGHT('III. GM'!$N$18,5)</f>
        <v/>
      </c>
      <c r="O288" s="106" t="e">
        <f>VLOOKUP('III. GM'!$N$27,'III. GM'!$A$8:$P$14,15,FALSE) &amp; "{" &amp; VLOOKUP('III. GM'!$N$27,'III. GM'!$A$8:$P$14,13,FALSE) &amp; "}"</f>
        <v>#N/A</v>
      </c>
      <c r="P288" s="106" t="str">
        <f>"KTK-" &amp; 'III. GM'!$O$27</f>
        <v>KTK-</v>
      </c>
      <c r="Q288" s="101"/>
      <c r="R288" s="101" t="s">
        <v>265</v>
      </c>
      <c r="S288" s="101" t="s">
        <v>264</v>
      </c>
      <c r="T288" s="111" t="s">
        <v>264</v>
      </c>
    </row>
    <row r="289" spans="1:20" ht="15.75" hidden="1" thickBot="1">
      <c r="A289" s="112" t="s">
        <v>270</v>
      </c>
      <c r="B289" s="113" t="s">
        <v>271</v>
      </c>
      <c r="C289" s="114" t="s">
        <v>259</v>
      </c>
      <c r="D289" s="114" t="s">
        <v>260</v>
      </c>
      <c r="E289" s="115" t="s">
        <v>261</v>
      </c>
      <c r="F289" s="115" t="s">
        <v>262</v>
      </c>
      <c r="G289" s="115" t="s">
        <v>263</v>
      </c>
      <c r="H289" s="116" t="e">
        <f>VLOOKUP('III. GM'!$P$27,'III. GM'!$A$8:$P$14,13,FALSE)</f>
        <v>#N/A</v>
      </c>
      <c r="I289" s="116" t="e">
        <f>VLOOKUP('III. GM'!$P$27,'III. GM'!$A$8:$P$14,4,FALSE)</f>
        <v>#N/A</v>
      </c>
      <c r="J289" s="116">
        <v>2</v>
      </c>
      <c r="K289" s="147">
        <f>WEEKNUM('III. GM'!$A$27,1) - WEEKNUM(E289,1) +1</f>
        <v>14</v>
      </c>
      <c r="L289" s="117">
        <f>WEEKDAY('III. GM'!$A$27,2)</f>
        <v>6</v>
      </c>
      <c r="M289" s="117" t="str">
        <f>LEFT('III. GM'!$P$18,5)</f>
        <v>17:00</v>
      </c>
      <c r="N289" s="117" t="str">
        <f>RIGHT('III. GM'!$P$18,5)</f>
        <v>18:15</v>
      </c>
      <c r="O289" s="116" t="e">
        <f>VLOOKUP('III. GM'!$P$27,'III. GM'!$A$8:$P$14,15,FALSE) &amp; "{" &amp; VLOOKUP('III. GM'!$P$27,'III. GM'!$A$8:$P$14,13,FALSE) &amp; "}"</f>
        <v>#N/A</v>
      </c>
      <c r="P289" s="116" t="str">
        <f>"KTK-" &amp; 'III. GM'!$Q$27</f>
        <v>KTK-</v>
      </c>
      <c r="Q289" s="114"/>
      <c r="R289" s="114" t="s">
        <v>265</v>
      </c>
      <c r="S289" s="114" t="s">
        <v>264</v>
      </c>
      <c r="T289" s="118" t="s">
        <v>264</v>
      </c>
    </row>
    <row r="290" spans="1:20" hidden="1">
      <c r="A290" s="77" t="s">
        <v>272</v>
      </c>
      <c r="B290" s="88" t="s">
        <v>273</v>
      </c>
      <c r="C290" s="79" t="s">
        <v>259</v>
      </c>
      <c r="D290" s="80" t="s">
        <v>260</v>
      </c>
      <c r="E290" s="81" t="s">
        <v>261</v>
      </c>
      <c r="F290" s="81" t="s">
        <v>262</v>
      </c>
      <c r="G290" s="82" t="s">
        <v>263</v>
      </c>
      <c r="H290" s="83" t="str">
        <f>VLOOKUP('III. PSZ'!$B$18,'III. PSZ'!$A$8:$P$13,13,FALSE)</f>
        <v>KTK-kszamvLB</v>
      </c>
      <c r="I290" s="83" t="str">
        <f>VLOOKUP('III. PSZ'!$B$18,'III. PSZ'!$A$8:$P$13,4,FALSE)</f>
        <v>Költségszámvitel</v>
      </c>
      <c r="J290" s="83">
        <v>2</v>
      </c>
      <c r="K290" s="148">
        <f>WEEKNUM('III. PSZ'!$A$18,1) - WEEKNUM(E290,1) +1</f>
        <v>1</v>
      </c>
      <c r="L290" s="84">
        <f>WEEKDAY('III. PSZ'!$A$18,2)</f>
        <v>6</v>
      </c>
      <c r="M290" s="84" t="str">
        <f>LEFT('III. PSZ'!$B$17,5)</f>
        <v>09:30</v>
      </c>
      <c r="N290" s="84" t="str">
        <f>RIGHT('III. PSZ'!$B$17,5)</f>
        <v>10:45</v>
      </c>
      <c r="O290" s="85" t="str">
        <f>VLOOKUP('III. PSZ'!$B$18,'III. PSZ'!$A$8:$P$13,15,FALSE) &amp; "{" &amp; VLOOKUP('III. PSZ'!$B$18,'III. PSZ'!$A$8:$P$13,13,FALSE) &amp; "}"</f>
        <v>LB12PSB02{KTK-kszamvLB}</v>
      </c>
      <c r="P290" s="83" t="str">
        <f>"KTK-" &amp; 'III. PSZ'!$C$18</f>
        <v>KTK-B021</v>
      </c>
      <c r="Q290" s="79"/>
      <c r="R290" s="79" t="s">
        <v>265</v>
      </c>
      <c r="S290" s="79" t="s">
        <v>264</v>
      </c>
      <c r="T290" s="86" t="s">
        <v>264</v>
      </c>
    </row>
    <row r="291" spans="1:20" hidden="1">
      <c r="A291" s="87" t="s">
        <v>272</v>
      </c>
      <c r="B291" s="88" t="s">
        <v>273</v>
      </c>
      <c r="C291" s="80" t="s">
        <v>259</v>
      </c>
      <c r="D291" s="80" t="s">
        <v>260</v>
      </c>
      <c r="E291" s="81" t="s">
        <v>261</v>
      </c>
      <c r="F291" s="81" t="s">
        <v>262</v>
      </c>
      <c r="G291" s="81" t="s">
        <v>263</v>
      </c>
      <c r="H291" s="85" t="str">
        <f>VLOOKUP('III. PSZ'!$D$18,'III. PSZ'!$A$8:$P$13,13,FALSE)</f>
        <v>KTK-kszamvLB</v>
      </c>
      <c r="I291" s="85" t="str">
        <f>VLOOKUP('III. PSZ'!$D$18,'III. PSZ'!$A$8:$P$13,4,FALSE)</f>
        <v>Költségszámvitel</v>
      </c>
      <c r="J291" s="85">
        <v>2</v>
      </c>
      <c r="K291" s="149">
        <f>WEEKNUM('III. PSZ'!$A$18,1) - WEEKNUM(E291,1) +1</f>
        <v>1</v>
      </c>
      <c r="L291" s="89">
        <f>WEEKDAY('III. PSZ'!$A$18,2)</f>
        <v>6</v>
      </c>
      <c r="M291" s="89" t="str">
        <f>LEFT('III. PSZ'!$D$17,5)</f>
        <v>11:00</v>
      </c>
      <c r="N291" s="89" t="str">
        <f>RIGHT('III. PSZ'!$D$17,5)</f>
        <v>12:15</v>
      </c>
      <c r="O291" s="85" t="str">
        <f>VLOOKUP('III. PSZ'!$D$18,'III. PSZ'!$A$8:$P$13,15,FALSE) &amp; "{" &amp; VLOOKUP('III. PSZ'!$D$18,'III. PSZ'!$A$8:$P$13,13,FALSE) &amp; "}"</f>
        <v>LB12PSB02{KTK-kszamvLB}</v>
      </c>
      <c r="P291" s="85" t="str">
        <f>"KTK-" &amp; 'III. PSZ'!$E$18</f>
        <v>KTK-B021</v>
      </c>
      <c r="Q291" s="80"/>
      <c r="R291" s="80" t="s">
        <v>265</v>
      </c>
      <c r="S291" s="80" t="s">
        <v>264</v>
      </c>
      <c r="T291" s="90" t="s">
        <v>264</v>
      </c>
    </row>
    <row r="292" spans="1:20" hidden="1">
      <c r="A292" s="87" t="s">
        <v>272</v>
      </c>
      <c r="B292" s="88" t="s">
        <v>273</v>
      </c>
      <c r="C292" s="80" t="s">
        <v>259</v>
      </c>
      <c r="D292" s="80" t="s">
        <v>260</v>
      </c>
      <c r="E292" s="81" t="s">
        <v>261</v>
      </c>
      <c r="F292" s="81" t="s">
        <v>262</v>
      </c>
      <c r="G292" s="81" t="s">
        <v>263</v>
      </c>
      <c r="H292" s="85" t="str">
        <f>VLOOKUP('III. PSZ'!$F$18,'III. PSZ'!$A$8:$P$13,13,FALSE)</f>
        <v>KTK-pentokLB</v>
      </c>
      <c r="I292" s="85" t="str">
        <f>VLOOKUP('III. PSZ'!$F$18,'III. PSZ'!$A$8:$P$13,4,FALSE)</f>
        <v>Pénzügymatematika &amp; Tőkeköltségvetés</v>
      </c>
      <c r="J292" s="85">
        <v>2</v>
      </c>
      <c r="K292" s="149">
        <f>WEEKNUM('III. PSZ'!$A$18,1) - WEEKNUM(E292,1) +1</f>
        <v>1</v>
      </c>
      <c r="L292" s="89">
        <f>WEEKDAY('III. PSZ'!$A$18,2)</f>
        <v>6</v>
      </c>
      <c r="M292" s="89" t="str">
        <f>LEFT('III. PSZ'!$F$17,5)</f>
        <v>12:30</v>
      </c>
      <c r="N292" s="89" t="str">
        <f>RIGHT('III. PSZ'!$F$17,5)</f>
        <v>13:45</v>
      </c>
      <c r="O292" s="85" t="str">
        <f>VLOOKUP('III. PSZ'!$F$18,'III. PSZ'!$A$8:$P$13,15,FALSE) &amp; "{" &amp; VLOOKUP('III. PSZ'!$F$18,'III. PSZ'!$A$8:$P$13,13,FALSE) &amp; "}"</f>
        <v>LB12PSB03{KTK-pentokLB}</v>
      </c>
      <c r="P292" s="85" t="str">
        <f>"KTK-" &amp; 'III. PSZ'!$G$18</f>
        <v>KTK-B021</v>
      </c>
      <c r="Q292" s="80"/>
      <c r="R292" s="80" t="s">
        <v>265</v>
      </c>
      <c r="S292" s="80" t="s">
        <v>264</v>
      </c>
      <c r="T292" s="90" t="s">
        <v>264</v>
      </c>
    </row>
    <row r="293" spans="1:20" hidden="1">
      <c r="A293" s="87" t="s">
        <v>272</v>
      </c>
      <c r="B293" s="88" t="s">
        <v>273</v>
      </c>
      <c r="C293" s="80" t="s">
        <v>259</v>
      </c>
      <c r="D293" s="80" t="s">
        <v>260</v>
      </c>
      <c r="E293" s="81" t="s">
        <v>261</v>
      </c>
      <c r="F293" s="81" t="s">
        <v>262</v>
      </c>
      <c r="G293" s="81" t="s">
        <v>263</v>
      </c>
      <c r="H293" s="85" t="str">
        <f>VLOOKUP('III. PSZ'!$H$18,'III. PSZ'!$A$8:$P$13,13,FALSE)</f>
        <v>KTK-kozgazLB</v>
      </c>
      <c r="I293" s="85" t="str">
        <f>VLOOKUP('III. PSZ'!$H$18,'III. PSZ'!$A$8:$P$13,4,FALSE)</f>
        <v>Közösségi gazdaságtan</v>
      </c>
      <c r="J293" s="85">
        <v>2</v>
      </c>
      <c r="K293" s="149">
        <f>WEEKNUM('III. PSZ'!$A$18,1) - WEEKNUM(E293,1) +1</f>
        <v>1</v>
      </c>
      <c r="L293" s="89">
        <f>WEEKDAY('III. PSZ'!$A$18,2)</f>
        <v>6</v>
      </c>
      <c r="M293" s="89" t="str">
        <f>LEFT('III. PSZ'!$H$17,5)</f>
        <v>14:00</v>
      </c>
      <c r="N293" s="89" t="str">
        <f>RIGHT('III. PSZ'!$H$17,5)</f>
        <v>15:15</v>
      </c>
      <c r="O293" s="85" t="str">
        <f>VLOOKUP('III. PSZ'!$H$18,'III. PSZ'!$A$8:$P$13,15,FALSE) &amp; "{" &amp; VLOOKUP('III. PSZ'!$H$18,'III. PSZ'!$A$8:$P$13,13,FALSE) &amp; "}"</f>
        <v>LB12PSB05{KTK-kozgazLB}</v>
      </c>
      <c r="P293" s="85" t="str">
        <f>"KTK-" &amp; 'III. PSZ'!$I$18</f>
        <v>KTK-B021</v>
      </c>
      <c r="Q293" s="80"/>
      <c r="R293" s="80" t="s">
        <v>265</v>
      </c>
      <c r="S293" s="80" t="s">
        <v>264</v>
      </c>
      <c r="T293" s="90" t="s">
        <v>264</v>
      </c>
    </row>
    <row r="294" spans="1:20" hidden="1">
      <c r="A294" s="87" t="s">
        <v>272</v>
      </c>
      <c r="B294" s="88" t="s">
        <v>273</v>
      </c>
      <c r="C294" s="80" t="s">
        <v>259</v>
      </c>
      <c r="D294" s="80" t="s">
        <v>260</v>
      </c>
      <c r="E294" s="81" t="s">
        <v>261</v>
      </c>
      <c r="F294" s="81" t="s">
        <v>262</v>
      </c>
      <c r="G294" s="81" t="s">
        <v>263</v>
      </c>
      <c r="H294" s="85" t="str">
        <f>VLOOKUP('III. PSZ'!$J$18,'III. PSZ'!$A$8:$P$13,13,FALSE)</f>
        <v>KTK-kozgazLB</v>
      </c>
      <c r="I294" s="85" t="str">
        <f>VLOOKUP('III. PSZ'!$J$18,'III. PSZ'!$A$8:$P$13,4,FALSE)</f>
        <v>Közösségi gazdaságtan</v>
      </c>
      <c r="J294" s="85">
        <v>2</v>
      </c>
      <c r="K294" s="149">
        <f>WEEKNUM('III. PSZ'!$A$18,1) - WEEKNUM(E294,1) +1</f>
        <v>1</v>
      </c>
      <c r="L294" s="89">
        <f>WEEKDAY('III. PSZ'!$A$18,2)</f>
        <v>6</v>
      </c>
      <c r="M294" s="89" t="str">
        <f>LEFT('III. PSZ'!$J$17,5)</f>
        <v>15:30</v>
      </c>
      <c r="N294" s="89" t="str">
        <f>RIGHT('III. PSZ'!$J$17,5)</f>
        <v>16:45</v>
      </c>
      <c r="O294" s="85" t="str">
        <f>VLOOKUP('III. PSZ'!$J$18,'III. PSZ'!$A$8:$P$13,15,FALSE) &amp; "{" &amp; VLOOKUP('III. PSZ'!$J$18,'III. PSZ'!$A$8:$P$13,13,FALSE) &amp; "}"</f>
        <v>LB12PSB05{KTK-kozgazLB}</v>
      </c>
      <c r="P294" s="85" t="str">
        <f>"KTK-" &amp; 'III. PSZ'!$K$18</f>
        <v>KTK-B021</v>
      </c>
      <c r="Q294" s="80"/>
      <c r="R294" s="80" t="s">
        <v>265</v>
      </c>
      <c r="S294" s="80" t="s">
        <v>264</v>
      </c>
      <c r="T294" s="90" t="s">
        <v>264</v>
      </c>
    </row>
    <row r="295" spans="1:20" hidden="1">
      <c r="A295" s="87" t="s">
        <v>272</v>
      </c>
      <c r="B295" s="88" t="s">
        <v>273</v>
      </c>
      <c r="C295" s="80" t="s">
        <v>259</v>
      </c>
      <c r="D295" s="80" t="s">
        <v>260</v>
      </c>
      <c r="E295" s="81" t="s">
        <v>261</v>
      </c>
      <c r="F295" s="81" t="s">
        <v>262</v>
      </c>
      <c r="G295" s="81" t="s">
        <v>263</v>
      </c>
      <c r="H295" s="85" t="e">
        <f>VLOOKUP('III. PSZ'!$L$18,'III. PSZ'!$A$8:$P$13,13,FALSE)</f>
        <v>#N/A</v>
      </c>
      <c r="I295" s="85" t="e">
        <f>VLOOKUP('III. PSZ'!$L$18,'III. PSZ'!$A$8:$P$13,4,FALSE)</f>
        <v>#N/A</v>
      </c>
      <c r="J295" s="85">
        <v>2</v>
      </c>
      <c r="K295" s="149">
        <f>WEEKNUM('III. PSZ'!$A$18,1) - WEEKNUM(E295,1) +1</f>
        <v>1</v>
      </c>
      <c r="L295" s="89">
        <f>WEEKDAY('III. PSZ'!$A$18,2)</f>
        <v>6</v>
      </c>
      <c r="M295" s="89" t="str">
        <f>LEFT('III. PSZ'!$L$17,5)</f>
        <v>17:00</v>
      </c>
      <c r="N295" s="89" t="str">
        <f>RIGHT('III. PSZ'!$L$17,5)</f>
        <v>18:15</v>
      </c>
      <c r="O295" s="85" t="e">
        <f>VLOOKUP('III. PSZ'!$L$18,'III. PSZ'!$A$8:$P$13,15,FALSE) &amp; "{" &amp; VLOOKUP('III. PSZ'!$L$18,'III. PSZ'!$A$8:$P$13,13,FALSE) &amp; "}"</f>
        <v>#N/A</v>
      </c>
      <c r="P295" s="85" t="str">
        <f>"KTK-" &amp; 'III. PSZ'!$M$18</f>
        <v>KTK-</v>
      </c>
      <c r="Q295" s="80"/>
      <c r="R295" s="80" t="s">
        <v>265</v>
      </c>
      <c r="S295" s="80" t="s">
        <v>264</v>
      </c>
      <c r="T295" s="90" t="s">
        <v>264</v>
      </c>
    </row>
    <row r="296" spans="1:20" hidden="1">
      <c r="A296" s="87" t="s">
        <v>272</v>
      </c>
      <c r="B296" s="88" t="s">
        <v>273</v>
      </c>
      <c r="C296" s="80" t="s">
        <v>259</v>
      </c>
      <c r="D296" s="80" t="s">
        <v>260</v>
      </c>
      <c r="E296" s="81" t="s">
        <v>261</v>
      </c>
      <c r="F296" s="81" t="s">
        <v>262</v>
      </c>
      <c r="G296" s="81" t="s">
        <v>263</v>
      </c>
      <c r="H296" s="85" t="e">
        <f>VLOOKUP('III. PSZ'!$N$18,'III. PSZ'!$A$8:$P$13,13,FALSE)</f>
        <v>#N/A</v>
      </c>
      <c r="I296" s="85" t="e">
        <f>VLOOKUP('III. PSZ'!$N$18,'III. PSZ'!$A$8:$P$13,4,FALSE)</f>
        <v>#N/A</v>
      </c>
      <c r="J296" s="85">
        <v>2</v>
      </c>
      <c r="K296" s="149">
        <f>WEEKNUM('III. PSZ'!$A$18,1) - WEEKNUM(E296,1) +1</f>
        <v>1</v>
      </c>
      <c r="L296" s="89">
        <f>WEEKDAY('III. PSZ'!$A$18,2)</f>
        <v>6</v>
      </c>
      <c r="M296" s="89" t="str">
        <f>LEFT('III. PSZ'!$N$17,5)</f>
        <v/>
      </c>
      <c r="N296" s="89" t="str">
        <f>RIGHT('III. PSZ'!$N$17,5)</f>
        <v/>
      </c>
      <c r="O296" s="85" t="e">
        <f>VLOOKUP('III. PSZ'!$N$18,'III. PSZ'!$A$8:$P$13,15,FALSE) &amp; "{" &amp; VLOOKUP('III. PSZ'!$N$18,'III. PSZ'!$A$8:$P$13,13,FALSE) &amp; "}"</f>
        <v>#N/A</v>
      </c>
      <c r="P296" s="85" t="str">
        <f>"KTK-" &amp; 'III. PSZ'!$O$18</f>
        <v>KTK-</v>
      </c>
      <c r="Q296" s="80"/>
      <c r="R296" s="80" t="s">
        <v>265</v>
      </c>
      <c r="S296" s="80" t="s">
        <v>264</v>
      </c>
      <c r="T296" s="90" t="s">
        <v>264</v>
      </c>
    </row>
    <row r="297" spans="1:20" ht="15.75" hidden="1" thickBot="1">
      <c r="A297" s="91" t="s">
        <v>272</v>
      </c>
      <c r="B297" s="92" t="s">
        <v>273</v>
      </c>
      <c r="C297" s="93" t="s">
        <v>259</v>
      </c>
      <c r="D297" s="93" t="s">
        <v>260</v>
      </c>
      <c r="E297" s="94" t="s">
        <v>261</v>
      </c>
      <c r="F297" s="94" t="s">
        <v>262</v>
      </c>
      <c r="G297" s="94" t="s">
        <v>263</v>
      </c>
      <c r="H297" s="95" t="e">
        <f>VLOOKUP('III. PSZ'!$P$18,'III. PSZ'!$A$8:$P$13,13,FALSE)</f>
        <v>#N/A</v>
      </c>
      <c r="I297" s="95" t="e">
        <f>VLOOKUP('III. PSZ'!$P$18,'III. PSZ'!$A$8:$P$13,4,FALSE)</f>
        <v>#N/A</v>
      </c>
      <c r="J297" s="95">
        <v>2</v>
      </c>
      <c r="K297" s="150">
        <f>WEEKNUM('III. PSZ'!$A$18,1) - WEEKNUM(E297,1) +1</f>
        <v>1</v>
      </c>
      <c r="L297" s="96">
        <f>WEEKDAY('III. PSZ'!$A$18,2)</f>
        <v>6</v>
      </c>
      <c r="M297" s="96" t="str">
        <f>LEFT('III. PSZ'!$P$17,5)</f>
        <v>17:00</v>
      </c>
      <c r="N297" s="96" t="str">
        <f>RIGHT('III. PSZ'!$P$17,5)</f>
        <v>18:15</v>
      </c>
      <c r="O297" s="95" t="e">
        <f>VLOOKUP('III. PSZ'!$P$18,'III. PSZ'!$A$8:$P$13,15,FALSE) &amp; "{" &amp; VLOOKUP('III. PSZ'!$P$18,'III. PSZ'!$A$8:$P$13,13,FALSE) &amp; "}"</f>
        <v>#N/A</v>
      </c>
      <c r="P297" s="95" t="str">
        <f>"KTK-" &amp; 'III. PSZ'!$Q$18</f>
        <v>KTK-</v>
      </c>
      <c r="Q297" s="93"/>
      <c r="R297" s="93" t="s">
        <v>265</v>
      </c>
      <c r="S297" s="93" t="s">
        <v>264</v>
      </c>
      <c r="T297" s="97" t="s">
        <v>264</v>
      </c>
    </row>
    <row r="298" spans="1:20" hidden="1">
      <c r="A298" s="77" t="s">
        <v>272</v>
      </c>
      <c r="B298" s="78" t="s">
        <v>273</v>
      </c>
      <c r="C298" s="79" t="s">
        <v>259</v>
      </c>
      <c r="D298" s="80" t="s">
        <v>260</v>
      </c>
      <c r="E298" s="82" t="s">
        <v>261</v>
      </c>
      <c r="F298" s="82" t="s">
        <v>262</v>
      </c>
      <c r="G298" s="82" t="s">
        <v>263</v>
      </c>
      <c r="H298" s="83" t="str">
        <f>VLOOKUP('III. PSZ'!$B$19,'III. PSZ'!$A$8:$P$13,13,FALSE)</f>
        <v>KTK-kisvalLB</v>
      </c>
      <c r="I298" s="83" t="str">
        <f>VLOOKUP('III. PSZ'!$B$19,'III. PSZ'!$A$8:$P$13,4,FALSE)</f>
        <v>Kisvállalati pénzügyek</v>
      </c>
      <c r="J298" s="83">
        <v>2</v>
      </c>
      <c r="K298" s="148">
        <f>WEEKNUM('III. PSZ'!$A$19,1) - WEEKNUM(E298,1) +1</f>
        <v>2</v>
      </c>
      <c r="L298" s="84">
        <f>WEEKDAY('III. PSZ'!$A$19,2)</f>
        <v>6</v>
      </c>
      <c r="M298" s="84" t="str">
        <f>LEFT('III. PSZ'!$B$17,5)</f>
        <v>09:30</v>
      </c>
      <c r="N298" s="84" t="str">
        <f>RIGHT('III. PSZ'!$B$17,5)</f>
        <v>10:45</v>
      </c>
      <c r="O298" s="85" t="str">
        <f>VLOOKUP('III. PSZ'!$B$19,'III. PSZ'!$A$8:$P$13,15,FALSE) &amp; "{" &amp; VLOOKUP('III. PSZ'!$B$19,'III. PSZ'!$A$8:$P$13,13,FALSE) &amp; "}"</f>
        <v>LB12PSB10{KTK-kisvalLB}</v>
      </c>
      <c r="P298" s="83" t="str">
        <f>"KTK-" &amp; 'III. PSZ'!$C$19</f>
        <v>KTK-B021</v>
      </c>
      <c r="Q298" s="79"/>
      <c r="R298" s="79" t="s">
        <v>265</v>
      </c>
      <c r="S298" s="79" t="s">
        <v>264</v>
      </c>
      <c r="T298" s="86" t="s">
        <v>264</v>
      </c>
    </row>
    <row r="299" spans="1:20" hidden="1">
      <c r="A299" s="87" t="s">
        <v>272</v>
      </c>
      <c r="B299" s="88" t="s">
        <v>273</v>
      </c>
      <c r="C299" s="80" t="s">
        <v>259</v>
      </c>
      <c r="D299" s="80" t="s">
        <v>260</v>
      </c>
      <c r="E299" s="81" t="s">
        <v>261</v>
      </c>
      <c r="F299" s="81" t="s">
        <v>262</v>
      </c>
      <c r="G299" s="81" t="s">
        <v>263</v>
      </c>
      <c r="H299" s="85" t="str">
        <f>VLOOKUP('III. PSZ'!$D$19,'III. PSZ'!$A$8:$P$13,13,FALSE)</f>
        <v>KTK-kisvalLB</v>
      </c>
      <c r="I299" s="85" t="str">
        <f>VLOOKUP('III. PSZ'!$D$19,'III. PSZ'!$A$8:$P$13,4,FALSE)</f>
        <v>Kisvállalati pénzügyek</v>
      </c>
      <c r="J299" s="85">
        <v>2</v>
      </c>
      <c r="K299" s="149">
        <f>WEEKNUM('III. PSZ'!$A$19,1) - WEEKNUM(E299,1) +1</f>
        <v>2</v>
      </c>
      <c r="L299" s="89">
        <f>WEEKDAY('III. PSZ'!$A$19,2)</f>
        <v>6</v>
      </c>
      <c r="M299" s="89" t="str">
        <f>LEFT('III. PSZ'!$D$17,5)</f>
        <v>11:00</v>
      </c>
      <c r="N299" s="89" t="str">
        <f>RIGHT('III. PSZ'!$D$17,5)</f>
        <v>12:15</v>
      </c>
      <c r="O299" s="85" t="str">
        <f>VLOOKUP('III. PSZ'!$D$19,'III. PSZ'!$A$8:$P$13,15,FALSE) &amp; "{" &amp; VLOOKUP('III. PSZ'!$D$19,'III. PSZ'!$A$8:$P$13,13,FALSE) &amp; "}"</f>
        <v>LB12PSB10{KTK-kisvalLB}</v>
      </c>
      <c r="P299" s="85" t="str">
        <f>"KTK-" &amp; 'III. PSZ'!$E$19</f>
        <v>KTK-B021</v>
      </c>
      <c r="Q299" s="80"/>
      <c r="R299" s="80" t="s">
        <v>265</v>
      </c>
      <c r="S299" s="80" t="s">
        <v>264</v>
      </c>
      <c r="T299" s="90" t="s">
        <v>264</v>
      </c>
    </row>
    <row r="300" spans="1:20" hidden="1">
      <c r="A300" s="87" t="s">
        <v>272</v>
      </c>
      <c r="B300" s="88" t="s">
        <v>273</v>
      </c>
      <c r="C300" s="80" t="s">
        <v>259</v>
      </c>
      <c r="D300" s="80" t="s">
        <v>260</v>
      </c>
      <c r="E300" s="81" t="s">
        <v>261</v>
      </c>
      <c r="F300" s="81" t="s">
        <v>262</v>
      </c>
      <c r="G300" s="81" t="s">
        <v>263</v>
      </c>
      <c r="H300" s="85" t="str">
        <f>VLOOKUP('III. PSZ'!$F$19,'III. PSZ'!$A$8:$P$13,13,FALSE)</f>
        <v>KTK-kisvalLB</v>
      </c>
      <c r="I300" s="85" t="str">
        <f>VLOOKUP('III. PSZ'!$F$19,'III. PSZ'!$A$8:$P$13,4,FALSE)</f>
        <v>Kisvállalati pénzügyek</v>
      </c>
      <c r="J300" s="85">
        <v>2</v>
      </c>
      <c r="K300" s="149">
        <f>WEEKNUM('III. PSZ'!$A$19,1) - WEEKNUM(E300,1) +1</f>
        <v>2</v>
      </c>
      <c r="L300" s="89">
        <f>WEEKDAY('III. PSZ'!$A$19,2)</f>
        <v>6</v>
      </c>
      <c r="M300" s="89" t="str">
        <f>LEFT('III. PSZ'!$F$17,5)</f>
        <v>12:30</v>
      </c>
      <c r="N300" s="89" t="str">
        <f>RIGHT('III. PSZ'!$F$17,5)</f>
        <v>13:45</v>
      </c>
      <c r="O300" s="85" t="str">
        <f>VLOOKUP('III. PSZ'!$F$19,'III. PSZ'!$A$8:$P$13,15,FALSE) &amp; "{" &amp; VLOOKUP('III. PSZ'!$F$19,'III. PSZ'!$A$8:$P$13,13,FALSE) &amp; "}"</f>
        <v>LB12PSB10{KTK-kisvalLB}</v>
      </c>
      <c r="P300" s="85" t="str">
        <f>"KTK-" &amp; 'III. PSZ'!$G$19</f>
        <v>KTK-B021</v>
      </c>
      <c r="Q300" s="80"/>
      <c r="R300" s="80" t="s">
        <v>265</v>
      </c>
      <c r="S300" s="80" t="s">
        <v>264</v>
      </c>
      <c r="T300" s="90" t="s">
        <v>264</v>
      </c>
    </row>
    <row r="301" spans="1:20" hidden="1">
      <c r="A301" s="87" t="s">
        <v>272</v>
      </c>
      <c r="B301" s="88" t="s">
        <v>273</v>
      </c>
      <c r="C301" s="80" t="s">
        <v>259</v>
      </c>
      <c r="D301" s="80" t="s">
        <v>260</v>
      </c>
      <c r="E301" s="81" t="s">
        <v>261</v>
      </c>
      <c r="F301" s="81" t="s">
        <v>262</v>
      </c>
      <c r="G301" s="81" t="s">
        <v>263</v>
      </c>
      <c r="H301" s="85" t="str">
        <f>VLOOKUP('III. PSZ'!$H$19,'III. PSZ'!$A$8:$P$13,13,FALSE)</f>
        <v>KTK-pentokLB</v>
      </c>
      <c r="I301" s="85" t="str">
        <f>VLOOKUP('III. PSZ'!$H$19,'III. PSZ'!$A$8:$P$13,4,FALSE)</f>
        <v>Pénzügymatematika &amp; Tőkeköltségvetés</v>
      </c>
      <c r="J301" s="85">
        <v>2</v>
      </c>
      <c r="K301" s="149">
        <f>WEEKNUM('III. PSZ'!$A$19,1) - WEEKNUM(E301,1) +1</f>
        <v>2</v>
      </c>
      <c r="L301" s="89">
        <f>WEEKDAY('III. PSZ'!$A$19,2)</f>
        <v>6</v>
      </c>
      <c r="M301" s="89" t="str">
        <f>LEFT('III. PSZ'!$H$17,5)</f>
        <v>14:00</v>
      </c>
      <c r="N301" s="89" t="str">
        <f>RIGHT('III. PSZ'!$H$17,5)</f>
        <v>15:15</v>
      </c>
      <c r="O301" s="85" t="str">
        <f>VLOOKUP('III. PSZ'!$H$19,'III. PSZ'!$A$8:$P$13,15,FALSE) &amp; "{" &amp; VLOOKUP('III. PSZ'!$H$19,'III. PSZ'!$A$8:$P$13,13,FALSE) &amp; "}"</f>
        <v>LB12PSB03{KTK-pentokLB}</v>
      </c>
      <c r="P301" s="85" t="str">
        <f>"KTK-" &amp; 'III. PSZ'!$I$19</f>
        <v>KTK-B021</v>
      </c>
      <c r="Q301" s="80"/>
      <c r="R301" s="80" t="s">
        <v>265</v>
      </c>
      <c r="S301" s="80" t="s">
        <v>264</v>
      </c>
      <c r="T301" s="90" t="s">
        <v>264</v>
      </c>
    </row>
    <row r="302" spans="1:20" hidden="1">
      <c r="A302" s="87" t="s">
        <v>272</v>
      </c>
      <c r="B302" s="88" t="s">
        <v>273</v>
      </c>
      <c r="C302" s="80" t="s">
        <v>259</v>
      </c>
      <c r="D302" s="80" t="s">
        <v>260</v>
      </c>
      <c r="E302" s="81" t="s">
        <v>261</v>
      </c>
      <c r="F302" s="81" t="s">
        <v>262</v>
      </c>
      <c r="G302" s="81" t="s">
        <v>263</v>
      </c>
      <c r="H302" s="85" t="str">
        <f>VLOOKUP('III. PSZ'!$J$19,'III. PSZ'!$A$8:$P$13,13,FALSE)</f>
        <v>KTK-kozgazLB</v>
      </c>
      <c r="I302" s="85" t="str">
        <f>VLOOKUP('III. PSZ'!$J$19,'III. PSZ'!$A$8:$P$13,4,FALSE)</f>
        <v>Közösségi gazdaságtan</v>
      </c>
      <c r="J302" s="85">
        <v>2</v>
      </c>
      <c r="K302" s="149">
        <f>WEEKNUM('III. PSZ'!$A$19,1) - WEEKNUM(E302,1) +1</f>
        <v>2</v>
      </c>
      <c r="L302" s="89">
        <f>WEEKDAY('III. PSZ'!$A$19,2)</f>
        <v>6</v>
      </c>
      <c r="M302" s="89" t="str">
        <f>LEFT('III. PSZ'!$J$17,5)</f>
        <v>15:30</v>
      </c>
      <c r="N302" s="89" t="str">
        <f>RIGHT('III. PSZ'!$J$17,5)</f>
        <v>16:45</v>
      </c>
      <c r="O302" s="85" t="str">
        <f>VLOOKUP('III. PSZ'!$J$19,'III. PSZ'!$A$8:$P$13,15,FALSE) &amp; "{" &amp; VLOOKUP('III. PSZ'!$J$19,'III. PSZ'!$A$8:$P$13,13,FALSE) &amp; "}"</f>
        <v>LB12PSB05{KTK-kozgazLB}</v>
      </c>
      <c r="P302" s="85" t="str">
        <f>"KTK-" &amp; 'III. PSZ'!$K$19</f>
        <v>KTK-B021</v>
      </c>
      <c r="Q302" s="80"/>
      <c r="R302" s="80" t="s">
        <v>265</v>
      </c>
      <c r="S302" s="80" t="s">
        <v>264</v>
      </c>
      <c r="T302" s="90" t="s">
        <v>264</v>
      </c>
    </row>
    <row r="303" spans="1:20" hidden="1">
      <c r="A303" s="87" t="s">
        <v>272</v>
      </c>
      <c r="B303" s="88" t="s">
        <v>273</v>
      </c>
      <c r="C303" s="80" t="s">
        <v>259</v>
      </c>
      <c r="D303" s="80" t="s">
        <v>260</v>
      </c>
      <c r="E303" s="81" t="s">
        <v>261</v>
      </c>
      <c r="F303" s="81" t="s">
        <v>262</v>
      </c>
      <c r="G303" s="81" t="s">
        <v>263</v>
      </c>
      <c r="H303" s="85" t="e">
        <f>VLOOKUP('III. PSZ'!$L$19,'III. PSZ'!$A$8:$P$13,13,FALSE)</f>
        <v>#N/A</v>
      </c>
      <c r="I303" s="85" t="e">
        <f>VLOOKUP('III. PSZ'!$L$19,'III. PSZ'!$A$8:$P$13,4,FALSE)</f>
        <v>#N/A</v>
      </c>
      <c r="J303" s="85">
        <v>2</v>
      </c>
      <c r="K303" s="149">
        <f>WEEKNUM('III. PSZ'!$A$19,1) - WEEKNUM(E303,1) +1</f>
        <v>2</v>
      </c>
      <c r="L303" s="89">
        <f>WEEKDAY('III. PSZ'!$A$19,2)</f>
        <v>6</v>
      </c>
      <c r="M303" s="89" t="str">
        <f>LEFT('III. PSZ'!$L$17,5)</f>
        <v>17:00</v>
      </c>
      <c r="N303" s="89" t="str">
        <f>RIGHT('III. PSZ'!$L$17,5)</f>
        <v>18:15</v>
      </c>
      <c r="O303" s="85" t="e">
        <f>VLOOKUP('III. PSZ'!#REF!,'III. PSZ'!$A$8:$P$13,15,FALSE) &amp; "{" &amp; VLOOKUP('III. PSZ'!#REF!,'III. PSZ'!$A$8:$P$13,13,FALSE) &amp; "}"</f>
        <v>#REF!</v>
      </c>
      <c r="P303" s="85" t="e">
        <f>"KTK-" &amp; 'III. PSZ'!#REF!</f>
        <v>#REF!</v>
      </c>
      <c r="Q303" s="80"/>
      <c r="R303" s="80" t="s">
        <v>265</v>
      </c>
      <c r="S303" s="80" t="s">
        <v>264</v>
      </c>
      <c r="T303" s="90" t="s">
        <v>264</v>
      </c>
    </row>
    <row r="304" spans="1:20" hidden="1">
      <c r="A304" s="87" t="s">
        <v>272</v>
      </c>
      <c r="B304" s="88" t="s">
        <v>273</v>
      </c>
      <c r="C304" s="80" t="s">
        <v>259</v>
      </c>
      <c r="D304" s="80" t="s">
        <v>260</v>
      </c>
      <c r="E304" s="81" t="s">
        <v>261</v>
      </c>
      <c r="F304" s="81" t="s">
        <v>262</v>
      </c>
      <c r="G304" s="81" t="s">
        <v>263</v>
      </c>
      <c r="H304" s="85" t="e">
        <f>VLOOKUP('III. PSZ'!$N$19,'III. PSZ'!$A$8:$P$13,13,FALSE)</f>
        <v>#N/A</v>
      </c>
      <c r="I304" s="85" t="e">
        <f>VLOOKUP('III. PSZ'!$N$19,'III. PSZ'!$A$8:$P$13,4,FALSE)</f>
        <v>#N/A</v>
      </c>
      <c r="J304" s="85">
        <v>2</v>
      </c>
      <c r="K304" s="149">
        <f>WEEKNUM('III. PSZ'!$A$19,1) - WEEKNUM(E304,1) +1</f>
        <v>2</v>
      </c>
      <c r="L304" s="89">
        <f>WEEKDAY('III. PSZ'!$A$19,2)</f>
        <v>6</v>
      </c>
      <c r="M304" s="89" t="str">
        <f>LEFT('III. PSZ'!$N$17,5)</f>
        <v/>
      </c>
      <c r="N304" s="89" t="str">
        <f>RIGHT('III. PSZ'!$N$17,5)</f>
        <v/>
      </c>
      <c r="O304" s="85" t="e">
        <f>VLOOKUP('III. PSZ'!$N$19,'III. PSZ'!$A$8:$P$13,15,FALSE) &amp; "{" &amp; VLOOKUP('III. PSZ'!$N$19,'III. PSZ'!$A$8:$P$13,13,FALSE) &amp; "}"</f>
        <v>#N/A</v>
      </c>
      <c r="P304" s="85" t="str">
        <f>"KTK-" &amp; 'III. PSZ'!$O$19</f>
        <v>KTK-</v>
      </c>
      <c r="Q304" s="80"/>
      <c r="R304" s="80" t="s">
        <v>265</v>
      </c>
      <c r="S304" s="80" t="s">
        <v>264</v>
      </c>
      <c r="T304" s="90" t="s">
        <v>264</v>
      </c>
    </row>
    <row r="305" spans="1:20" ht="15.75" hidden="1" thickBot="1">
      <c r="A305" s="91" t="s">
        <v>272</v>
      </c>
      <c r="B305" s="92" t="s">
        <v>273</v>
      </c>
      <c r="C305" s="93" t="s">
        <v>259</v>
      </c>
      <c r="D305" s="93" t="s">
        <v>260</v>
      </c>
      <c r="E305" s="94" t="s">
        <v>261</v>
      </c>
      <c r="F305" s="94" t="s">
        <v>262</v>
      </c>
      <c r="G305" s="94" t="s">
        <v>263</v>
      </c>
      <c r="H305" s="95" t="e">
        <f>VLOOKUP('III. PSZ'!$P$19,'III. PSZ'!$A$8:$P$13,13,FALSE)</f>
        <v>#N/A</v>
      </c>
      <c r="I305" s="95" t="e">
        <f>VLOOKUP('III. PSZ'!$P$19,'III. PSZ'!$A$8:$P$13,4,FALSE)</f>
        <v>#N/A</v>
      </c>
      <c r="J305" s="95">
        <v>2</v>
      </c>
      <c r="K305" s="150">
        <f>WEEKNUM('III. PSZ'!$A$19,1) - WEEKNUM(E305,1) +1</f>
        <v>2</v>
      </c>
      <c r="L305" s="96">
        <f>WEEKDAY('III. PSZ'!$A$19,2)</f>
        <v>6</v>
      </c>
      <c r="M305" s="96" t="str">
        <f>LEFT('III. PSZ'!$P$17,5)</f>
        <v>17:00</v>
      </c>
      <c r="N305" s="96" t="str">
        <f>RIGHT('III. PSZ'!$P$17,5)</f>
        <v>18:15</v>
      </c>
      <c r="O305" s="95" t="e">
        <f>VLOOKUP('III. PSZ'!$P$19,'III. PSZ'!$A$8:$P$13,15,FALSE) &amp; "{" &amp; VLOOKUP('III. PSZ'!$P$19,'III. PSZ'!$A$8:$P$13,13,FALSE) &amp; "}"</f>
        <v>#N/A</v>
      </c>
      <c r="P305" s="95" t="str">
        <f>"KTK-" &amp; 'III. PSZ'!$Q$19</f>
        <v>KTK-</v>
      </c>
      <c r="Q305" s="93"/>
      <c r="R305" s="93" t="s">
        <v>265</v>
      </c>
      <c r="S305" s="93" t="s">
        <v>264</v>
      </c>
      <c r="T305" s="97" t="s">
        <v>264</v>
      </c>
    </row>
    <row r="306" spans="1:20" hidden="1">
      <c r="A306" s="77" t="s">
        <v>272</v>
      </c>
      <c r="B306" s="78" t="s">
        <v>273</v>
      </c>
      <c r="C306" s="79" t="s">
        <v>259</v>
      </c>
      <c r="D306" s="80" t="s">
        <v>260</v>
      </c>
      <c r="E306" s="82" t="s">
        <v>261</v>
      </c>
      <c r="F306" s="82" t="s">
        <v>262</v>
      </c>
      <c r="G306" s="82" t="s">
        <v>263</v>
      </c>
      <c r="H306" s="83" t="str">
        <f>VLOOKUP('III. PSZ'!$B$20,'III. PSZ'!$A$8:$P$13,13,FALSE)</f>
        <v>KTK-kszamvLB</v>
      </c>
      <c r="I306" s="83" t="str">
        <f>VLOOKUP('III. PSZ'!$B$20,'III. PSZ'!$A$8:$P$13,4,FALSE)</f>
        <v>Költségszámvitel</v>
      </c>
      <c r="J306" s="83">
        <v>2</v>
      </c>
      <c r="K306" s="148">
        <f>WEEKNUM('III. PSZ'!$A$20,1) - WEEKNUM(E306,1) +1</f>
        <v>3</v>
      </c>
      <c r="L306" s="84">
        <f>WEEKDAY('III. PSZ'!$A$20,2)</f>
        <v>6</v>
      </c>
      <c r="M306" s="84" t="str">
        <f>LEFT('III. PSZ'!$B$17,5)</f>
        <v>09:30</v>
      </c>
      <c r="N306" s="84" t="str">
        <f>RIGHT('III. PSZ'!$B$17,5)</f>
        <v>10:45</v>
      </c>
      <c r="O306" s="85" t="str">
        <f>VLOOKUP('III. PSZ'!$B$20,'III. PSZ'!$A$8:$P$13,15,FALSE) &amp; "{" &amp; VLOOKUP('III. PSZ'!$B$20,'III. PSZ'!$A$8:$P$13,13,FALSE) &amp; "}"</f>
        <v>LB12PSB02{KTK-kszamvLB}</v>
      </c>
      <c r="P306" s="83" t="str">
        <f>"KTK-" &amp; 'III. PSZ'!$C$20</f>
        <v>KTK-B021</v>
      </c>
      <c r="Q306" s="79"/>
      <c r="R306" s="79" t="s">
        <v>265</v>
      </c>
      <c r="S306" s="79" t="s">
        <v>264</v>
      </c>
      <c r="T306" s="86" t="s">
        <v>264</v>
      </c>
    </row>
    <row r="307" spans="1:20" hidden="1">
      <c r="A307" s="87" t="s">
        <v>272</v>
      </c>
      <c r="B307" s="88" t="s">
        <v>273</v>
      </c>
      <c r="C307" s="80" t="s">
        <v>259</v>
      </c>
      <c r="D307" s="80" t="s">
        <v>260</v>
      </c>
      <c r="E307" s="81" t="s">
        <v>261</v>
      </c>
      <c r="F307" s="81" t="s">
        <v>262</v>
      </c>
      <c r="G307" s="81" t="s">
        <v>263</v>
      </c>
      <c r="H307" s="85" t="str">
        <f>VLOOKUP('III. PSZ'!$D$20,'III. PSZ'!$A$8:$P$13,13,FALSE)</f>
        <v>KTK-kszamvLB</v>
      </c>
      <c r="I307" s="85" t="str">
        <f>VLOOKUP('III. PSZ'!$D$20,'III. PSZ'!$A$8:$P$13,4,FALSE)</f>
        <v>Költségszámvitel</v>
      </c>
      <c r="J307" s="85">
        <v>2</v>
      </c>
      <c r="K307" s="149">
        <f>WEEKNUM('III. PSZ'!$A$20,1) - WEEKNUM(E307,1) +1</f>
        <v>3</v>
      </c>
      <c r="L307" s="89">
        <f>WEEKDAY('III. PSZ'!$A$20,2)</f>
        <v>6</v>
      </c>
      <c r="M307" s="89" t="str">
        <f>LEFT('III. PSZ'!$D$17,5)</f>
        <v>11:00</v>
      </c>
      <c r="N307" s="89" t="str">
        <f>RIGHT('III. PSZ'!$D$17,5)</f>
        <v>12:15</v>
      </c>
      <c r="O307" s="85" t="str">
        <f>VLOOKUP('III. PSZ'!$D$20,'III. PSZ'!$A$8:$P$13,15,FALSE) &amp; "{" &amp; VLOOKUP('III. PSZ'!$D$20,'III. PSZ'!$A$8:$P$13,13,FALSE) &amp; "}"</f>
        <v>LB12PSB02{KTK-kszamvLB}</v>
      </c>
      <c r="P307" s="85" t="str">
        <f>"KTK-" &amp; 'III. PSZ'!$E$20</f>
        <v>KTK-B021</v>
      </c>
      <c r="Q307" s="80"/>
      <c r="R307" s="80" t="s">
        <v>265</v>
      </c>
      <c r="S307" s="80" t="s">
        <v>264</v>
      </c>
      <c r="T307" s="90" t="s">
        <v>264</v>
      </c>
    </row>
    <row r="308" spans="1:20" hidden="1">
      <c r="A308" s="87" t="s">
        <v>272</v>
      </c>
      <c r="B308" s="88" t="s">
        <v>273</v>
      </c>
      <c r="C308" s="80" t="s">
        <v>259</v>
      </c>
      <c r="D308" s="80" t="s">
        <v>260</v>
      </c>
      <c r="E308" s="81" t="s">
        <v>261</v>
      </c>
      <c r="F308" s="81" t="s">
        <v>262</v>
      </c>
      <c r="G308" s="81" t="s">
        <v>263</v>
      </c>
      <c r="H308" s="85" t="str">
        <f>VLOOKUP('III. PSZ'!$F$20,'III. PSZ'!$A$8:$P$13,13,FALSE)</f>
        <v>KTK-kszamvLB</v>
      </c>
      <c r="I308" s="85" t="str">
        <f>VLOOKUP('III. PSZ'!$F$20,'III. PSZ'!$A$8:$P$13,4,FALSE)</f>
        <v>Költségszámvitel</v>
      </c>
      <c r="J308" s="85">
        <v>2</v>
      </c>
      <c r="K308" s="149">
        <f>WEEKNUM('III. PSZ'!$A$20,1) - WEEKNUM(E308,1) +1</f>
        <v>3</v>
      </c>
      <c r="L308" s="89">
        <f>WEEKDAY('III. PSZ'!$A$20,2)</f>
        <v>6</v>
      </c>
      <c r="M308" s="89" t="str">
        <f>LEFT('III. PSZ'!$F$17,5)</f>
        <v>12:30</v>
      </c>
      <c r="N308" s="89" t="str">
        <f>RIGHT('III. PSZ'!$F$17,5)</f>
        <v>13:45</v>
      </c>
      <c r="O308" s="85" t="str">
        <f>VLOOKUP('III. PSZ'!$F$20,'III. PSZ'!$A$8:$P$13,15,FALSE) &amp; "{" &amp; VLOOKUP('III. PSZ'!$F$20,'III. PSZ'!$A$8:$P$13,13,FALSE) &amp; "}"</f>
        <v>LB12PSB02{KTK-kszamvLB}</v>
      </c>
      <c r="P308" s="85" t="str">
        <f>"KTK-" &amp; 'III. PSZ'!$G$20</f>
        <v>KTK-B021</v>
      </c>
      <c r="Q308" s="80"/>
      <c r="R308" s="80" t="s">
        <v>265</v>
      </c>
      <c r="S308" s="80" t="s">
        <v>264</v>
      </c>
      <c r="T308" s="90" t="s">
        <v>264</v>
      </c>
    </row>
    <row r="309" spans="1:20" hidden="1">
      <c r="A309" s="87" t="s">
        <v>272</v>
      </c>
      <c r="B309" s="88" t="s">
        <v>273</v>
      </c>
      <c r="C309" s="80" t="s">
        <v>259</v>
      </c>
      <c r="D309" s="80" t="s">
        <v>260</v>
      </c>
      <c r="E309" s="81" t="s">
        <v>261</v>
      </c>
      <c r="F309" s="81" t="s">
        <v>262</v>
      </c>
      <c r="G309" s="81" t="s">
        <v>263</v>
      </c>
      <c r="H309" s="85" t="str">
        <f>VLOOKUP('III. PSZ'!$H$20,'III. PSZ'!$A$8:$P$13,13,FALSE)</f>
        <v>KTK-kozgazLB</v>
      </c>
      <c r="I309" s="85" t="str">
        <f>VLOOKUP('III. PSZ'!$H$20,'III. PSZ'!$A$8:$P$13,4,FALSE)</f>
        <v>Közösségi gazdaságtan</v>
      </c>
      <c r="J309" s="85">
        <v>2</v>
      </c>
      <c r="K309" s="149">
        <f>WEEKNUM('III. PSZ'!$A$20,1) - WEEKNUM(E309,1) +1</f>
        <v>3</v>
      </c>
      <c r="L309" s="89">
        <f>WEEKDAY('III. PSZ'!$A$20,2)</f>
        <v>6</v>
      </c>
      <c r="M309" s="89" t="str">
        <f>LEFT('III. PSZ'!$H$17,5)</f>
        <v>14:00</v>
      </c>
      <c r="N309" s="89" t="str">
        <f>RIGHT('III. PSZ'!$H$17,5)</f>
        <v>15:15</v>
      </c>
      <c r="O309" s="85" t="str">
        <f>VLOOKUP('III. PSZ'!$H$20,'III. PSZ'!$A$8:$P$13,15,FALSE) &amp; "{" &amp; VLOOKUP('III. PSZ'!$H$20,'III. PSZ'!$A$8:$P$13,13,FALSE) &amp; "}"</f>
        <v>LB12PSB05{KTK-kozgazLB}</v>
      </c>
      <c r="P309" s="85" t="str">
        <f>"KTK-" &amp; 'III. PSZ'!$I$20</f>
        <v>KTK-B021</v>
      </c>
      <c r="Q309" s="80"/>
      <c r="R309" s="80" t="s">
        <v>265</v>
      </c>
      <c r="S309" s="80" t="s">
        <v>264</v>
      </c>
      <c r="T309" s="90" t="s">
        <v>264</v>
      </c>
    </row>
    <row r="310" spans="1:20" hidden="1">
      <c r="A310" s="87" t="s">
        <v>272</v>
      </c>
      <c r="B310" s="88" t="s">
        <v>273</v>
      </c>
      <c r="C310" s="80" t="s">
        <v>259</v>
      </c>
      <c r="D310" s="80" t="s">
        <v>260</v>
      </c>
      <c r="E310" s="81" t="s">
        <v>261</v>
      </c>
      <c r="F310" s="81" t="s">
        <v>262</v>
      </c>
      <c r="G310" s="81" t="s">
        <v>263</v>
      </c>
      <c r="H310" s="85" t="str">
        <f>VLOOKUP('III. PSZ'!$J$20,'III. PSZ'!$A$8:$P$13,13,FALSE)</f>
        <v>KTK-kozgazLB</v>
      </c>
      <c r="I310" s="85" t="str">
        <f>VLOOKUP('III. PSZ'!$J$20,'III. PSZ'!$A$8:$P$13,4,FALSE)</f>
        <v>Közösségi gazdaságtan</v>
      </c>
      <c r="J310" s="85">
        <v>2</v>
      </c>
      <c r="K310" s="149">
        <f>WEEKNUM('III. PSZ'!$A$20,1) - WEEKNUM(E310,1) +1</f>
        <v>3</v>
      </c>
      <c r="L310" s="89">
        <f>WEEKDAY('III. PSZ'!$A$20,2)</f>
        <v>6</v>
      </c>
      <c r="M310" s="89" t="str">
        <f>LEFT('III. PSZ'!$J$17,5)</f>
        <v>15:30</v>
      </c>
      <c r="N310" s="89" t="str">
        <f>RIGHT('III. PSZ'!$J$17,5)</f>
        <v>16:45</v>
      </c>
      <c r="O310" s="85" t="str">
        <f>VLOOKUP('III. PSZ'!$J$20,'III. PSZ'!$A$8:$P$13,15,FALSE) &amp; "{" &amp; VLOOKUP('III. PSZ'!$J$20,'III. PSZ'!$A$8:$P$13,13,FALSE) &amp; "}"</f>
        <v>LB12PSB05{KTK-kozgazLB}</v>
      </c>
      <c r="P310" s="85" t="str">
        <f>"KTK-" &amp; 'III. PSZ'!$K$20</f>
        <v>KTK-B021</v>
      </c>
      <c r="Q310" s="80"/>
      <c r="R310" s="80" t="s">
        <v>265</v>
      </c>
      <c r="S310" s="80" t="s">
        <v>264</v>
      </c>
      <c r="T310" s="90" t="s">
        <v>264</v>
      </c>
    </row>
    <row r="311" spans="1:20" hidden="1">
      <c r="A311" s="87" t="s">
        <v>272</v>
      </c>
      <c r="B311" s="88" t="s">
        <v>273</v>
      </c>
      <c r="C311" s="80" t="s">
        <v>259</v>
      </c>
      <c r="D311" s="80" t="s">
        <v>260</v>
      </c>
      <c r="E311" s="81" t="s">
        <v>261</v>
      </c>
      <c r="F311" s="81" t="s">
        <v>262</v>
      </c>
      <c r="G311" s="81" t="s">
        <v>263</v>
      </c>
      <c r="H311" s="85" t="e">
        <f>VLOOKUP('III. PSZ'!$L$20,'III. PSZ'!$A$8:$P$13,13,FALSE)</f>
        <v>#N/A</v>
      </c>
      <c r="I311" s="85" t="e">
        <f>VLOOKUP('III. PSZ'!$L$20,'III. PSZ'!$A$8:$P$13,4,FALSE)</f>
        <v>#N/A</v>
      </c>
      <c r="J311" s="85">
        <v>2</v>
      </c>
      <c r="K311" s="149">
        <f>WEEKNUM('III. PSZ'!$A$20,1) - WEEKNUM(E311,1) +1</f>
        <v>3</v>
      </c>
      <c r="L311" s="89">
        <f>WEEKDAY('III. PSZ'!$A$20,2)</f>
        <v>6</v>
      </c>
      <c r="M311" s="89" t="str">
        <f>LEFT('III. PSZ'!$L$17,5)</f>
        <v>17:00</v>
      </c>
      <c r="N311" s="89" t="str">
        <f>RIGHT('III. PSZ'!$L$17,5)</f>
        <v>18:15</v>
      </c>
      <c r="O311" s="85" t="e">
        <f>VLOOKUP('III. PSZ'!$L$20,'III. PSZ'!$A$8:$P$13,15,FALSE) &amp; "{" &amp; VLOOKUP('III. PSZ'!$L$20,'III. PSZ'!$A$8:$P$13,13,FALSE) &amp; "}"</f>
        <v>#N/A</v>
      </c>
      <c r="P311" s="85" t="str">
        <f>"KTK-" &amp; 'III. PSZ'!$M$20</f>
        <v>KTK-</v>
      </c>
      <c r="Q311" s="80"/>
      <c r="R311" s="80" t="s">
        <v>265</v>
      </c>
      <c r="S311" s="80" t="s">
        <v>264</v>
      </c>
      <c r="T311" s="90" t="s">
        <v>264</v>
      </c>
    </row>
    <row r="312" spans="1:20" hidden="1">
      <c r="A312" s="87" t="s">
        <v>272</v>
      </c>
      <c r="B312" s="88" t="s">
        <v>273</v>
      </c>
      <c r="C312" s="80" t="s">
        <v>259</v>
      </c>
      <c r="D312" s="80" t="s">
        <v>260</v>
      </c>
      <c r="E312" s="81" t="s">
        <v>261</v>
      </c>
      <c r="F312" s="81" t="s">
        <v>262</v>
      </c>
      <c r="G312" s="81" t="s">
        <v>263</v>
      </c>
      <c r="H312" s="85" t="e">
        <f>VLOOKUP('III. PSZ'!$N$20,'III. PSZ'!$A$8:$P$13,13,FALSE)</f>
        <v>#N/A</v>
      </c>
      <c r="I312" s="85" t="e">
        <f>VLOOKUP('III. PSZ'!$N$20,'III. PSZ'!$A$8:$P$13,4,FALSE)</f>
        <v>#N/A</v>
      </c>
      <c r="J312" s="85">
        <v>2</v>
      </c>
      <c r="K312" s="149">
        <f>WEEKNUM('III. PSZ'!$A$20,1) - WEEKNUM(E312,1) +1</f>
        <v>3</v>
      </c>
      <c r="L312" s="89">
        <f>WEEKDAY('III. PSZ'!$A$20,2)</f>
        <v>6</v>
      </c>
      <c r="M312" s="89" t="str">
        <f>LEFT('III. PSZ'!$N$17,5)</f>
        <v/>
      </c>
      <c r="N312" s="89" t="str">
        <f>RIGHT('III. PSZ'!$N$17,5)</f>
        <v/>
      </c>
      <c r="O312" s="85" t="e">
        <f>VLOOKUP('III. PSZ'!$N$20,'III. PSZ'!$A$8:$P$13,15,FALSE) &amp; "{" &amp; VLOOKUP('III. PSZ'!$N$20,'III. PSZ'!$A$8:$P$13,13,FALSE) &amp; "}"</f>
        <v>#N/A</v>
      </c>
      <c r="P312" s="85" t="str">
        <f>"KTK-" &amp; 'III. PSZ'!$O$20</f>
        <v>KTK-</v>
      </c>
      <c r="Q312" s="80"/>
      <c r="R312" s="80" t="s">
        <v>265</v>
      </c>
      <c r="S312" s="80" t="s">
        <v>264</v>
      </c>
      <c r="T312" s="90" t="s">
        <v>264</v>
      </c>
    </row>
    <row r="313" spans="1:20" ht="15.75" hidden="1" thickBot="1">
      <c r="A313" s="91" t="s">
        <v>272</v>
      </c>
      <c r="B313" s="92" t="s">
        <v>273</v>
      </c>
      <c r="C313" s="93" t="s">
        <v>259</v>
      </c>
      <c r="D313" s="93" t="s">
        <v>260</v>
      </c>
      <c r="E313" s="94" t="s">
        <v>261</v>
      </c>
      <c r="F313" s="94" t="s">
        <v>262</v>
      </c>
      <c r="G313" s="94" t="s">
        <v>263</v>
      </c>
      <c r="H313" s="95" t="e">
        <f>VLOOKUP('III. PSZ'!$P$20,'III. PSZ'!$A$8:$P$13,13,FALSE)</f>
        <v>#N/A</v>
      </c>
      <c r="I313" s="95" t="e">
        <f>VLOOKUP('III. PSZ'!$P$20,'III. PSZ'!$A$8:$P$13,4,FALSE)</f>
        <v>#N/A</v>
      </c>
      <c r="J313" s="95">
        <v>2</v>
      </c>
      <c r="K313" s="150">
        <f>WEEKNUM('III. PSZ'!$A$20,1) - WEEKNUM(E313,1) +1</f>
        <v>3</v>
      </c>
      <c r="L313" s="96">
        <f>WEEKDAY('III. PSZ'!$A$20,2)</f>
        <v>6</v>
      </c>
      <c r="M313" s="96" t="str">
        <f>LEFT('III. PSZ'!$P$17,5)</f>
        <v>17:00</v>
      </c>
      <c r="N313" s="96" t="str">
        <f>RIGHT('III. PSZ'!$P$17,5)</f>
        <v>18:15</v>
      </c>
      <c r="O313" s="95" t="e">
        <f>VLOOKUP('III. PSZ'!$P$20,'III. PSZ'!$A$8:$P$13,15,FALSE) &amp; "{" &amp; VLOOKUP('III. PSZ'!$P$20,'III. PSZ'!$A$8:$P$13,13,FALSE) &amp; "}"</f>
        <v>#N/A</v>
      </c>
      <c r="P313" s="95" t="str">
        <f>"KTK-" &amp; 'III. PSZ'!$Q$20</f>
        <v>KTK-</v>
      </c>
      <c r="Q313" s="93"/>
      <c r="R313" s="93" t="s">
        <v>265</v>
      </c>
      <c r="S313" s="93" t="s">
        <v>264</v>
      </c>
      <c r="T313" s="97" t="s">
        <v>264</v>
      </c>
    </row>
    <row r="314" spans="1:20" hidden="1">
      <c r="A314" s="77" t="s">
        <v>272</v>
      </c>
      <c r="B314" s="78" t="s">
        <v>273</v>
      </c>
      <c r="C314" s="79" t="s">
        <v>259</v>
      </c>
      <c r="D314" s="80" t="s">
        <v>260</v>
      </c>
      <c r="E314" s="82" t="s">
        <v>261</v>
      </c>
      <c r="F314" s="82" t="s">
        <v>262</v>
      </c>
      <c r="G314" s="82" t="s">
        <v>263</v>
      </c>
      <c r="H314" s="83" t="str">
        <f>VLOOKUP('III. PSZ'!$B$21,'III. PSZ'!$A$8:$P$13,13,FALSE)</f>
        <v>KTK-kisvalLB</v>
      </c>
      <c r="I314" s="83" t="str">
        <f>VLOOKUP('III. PSZ'!$B$21,'III. PSZ'!$A$8:$P$13,4,FALSE)</f>
        <v>Kisvállalati pénzügyek</v>
      </c>
      <c r="J314" s="83">
        <v>2</v>
      </c>
      <c r="K314" s="148">
        <f>WEEKNUM('III. PSZ'!$A$21,1) - WEEKNUM(E314,1) +1</f>
        <v>5</v>
      </c>
      <c r="L314" s="84">
        <f>WEEKDAY('III. PSZ'!$A$21,2)</f>
        <v>6</v>
      </c>
      <c r="M314" s="84" t="str">
        <f>LEFT('III. PSZ'!$B$17,5)</f>
        <v>09:30</v>
      </c>
      <c r="N314" s="84" t="str">
        <f>RIGHT('III. PSZ'!$B$17,5)</f>
        <v>10:45</v>
      </c>
      <c r="O314" s="85" t="str">
        <f>VLOOKUP('III. PSZ'!$B$21,'III. PSZ'!$A$8:$P$13,15,FALSE) &amp; "{" &amp; VLOOKUP('III. PSZ'!$B$21,'III. PSZ'!$A$8:$P$13,13,FALSE) &amp; "}"</f>
        <v>LB12PSB10{KTK-kisvalLB}</v>
      </c>
      <c r="P314" s="83" t="str">
        <f>"KTK-" &amp; 'III. PSZ'!$C$21</f>
        <v>KTK-B021</v>
      </c>
      <c r="Q314" s="79"/>
      <c r="R314" s="79" t="s">
        <v>265</v>
      </c>
      <c r="S314" s="79" t="s">
        <v>264</v>
      </c>
      <c r="T314" s="86" t="s">
        <v>264</v>
      </c>
    </row>
    <row r="315" spans="1:20" hidden="1">
      <c r="A315" s="87" t="s">
        <v>272</v>
      </c>
      <c r="B315" s="88" t="s">
        <v>273</v>
      </c>
      <c r="C315" s="80" t="s">
        <v>259</v>
      </c>
      <c r="D315" s="80" t="s">
        <v>260</v>
      </c>
      <c r="E315" s="81" t="s">
        <v>261</v>
      </c>
      <c r="F315" s="81" t="s">
        <v>262</v>
      </c>
      <c r="G315" s="81" t="s">
        <v>263</v>
      </c>
      <c r="H315" s="85" t="str">
        <f>VLOOKUP('III. PSZ'!$D$21,'III. PSZ'!$A$8:$P$13,13,FALSE)</f>
        <v>KTK-kisvalLB</v>
      </c>
      <c r="I315" s="85" t="str">
        <f>VLOOKUP('III. PSZ'!$D$21,'III. PSZ'!$A$8:$P$13,4,FALSE)</f>
        <v>Kisvállalati pénzügyek</v>
      </c>
      <c r="J315" s="85">
        <v>2</v>
      </c>
      <c r="K315" s="149">
        <f>WEEKNUM('III. PSZ'!$A$21,1) - WEEKNUM(E315,1) +1</f>
        <v>5</v>
      </c>
      <c r="L315" s="89">
        <f>WEEKDAY('III. PSZ'!$A$21,2)</f>
        <v>6</v>
      </c>
      <c r="M315" s="89" t="str">
        <f>LEFT('III. PSZ'!$D$17,5)</f>
        <v>11:00</v>
      </c>
      <c r="N315" s="89" t="str">
        <f>RIGHT('III. PSZ'!$D$17,5)</f>
        <v>12:15</v>
      </c>
      <c r="O315" s="85" t="str">
        <f>VLOOKUP('III. PSZ'!$D$21,'III. PSZ'!$A$8:$P$13,15,FALSE) &amp; "{" &amp; VLOOKUP('III. PSZ'!$D$21,'III. PSZ'!$A$8:$P$13,13,FALSE) &amp; "}"</f>
        <v>LB12PSB10{KTK-kisvalLB}</v>
      </c>
      <c r="P315" s="85" t="str">
        <f>"KTK-" &amp; 'III. PSZ'!$E$21</f>
        <v>KTK-B021</v>
      </c>
      <c r="Q315" s="80"/>
      <c r="R315" s="80" t="s">
        <v>265</v>
      </c>
      <c r="S315" s="80" t="s">
        <v>264</v>
      </c>
      <c r="T315" s="90" t="s">
        <v>264</v>
      </c>
    </row>
    <row r="316" spans="1:20" hidden="1">
      <c r="A316" s="87" t="s">
        <v>272</v>
      </c>
      <c r="B316" s="88" t="s">
        <v>273</v>
      </c>
      <c r="C316" s="80" t="s">
        <v>259</v>
      </c>
      <c r="D316" s="80" t="s">
        <v>260</v>
      </c>
      <c r="E316" s="81" t="s">
        <v>261</v>
      </c>
      <c r="F316" s="81" t="s">
        <v>262</v>
      </c>
      <c r="G316" s="81" t="s">
        <v>263</v>
      </c>
      <c r="H316" s="85" t="str">
        <f>VLOOKUP('III. PSZ'!$F$21,'III. PSZ'!$A$8:$P$13,13,FALSE)</f>
        <v>KTK-pentokLB</v>
      </c>
      <c r="I316" s="85" t="str">
        <f>VLOOKUP('III. PSZ'!$F$21,'III. PSZ'!$A$8:$P$13,4,FALSE)</f>
        <v>Pénzügymatematika &amp; Tőkeköltségvetés</v>
      </c>
      <c r="J316" s="85">
        <v>2</v>
      </c>
      <c r="K316" s="149">
        <f>WEEKNUM('III. PSZ'!$A$21,1) - WEEKNUM(E316,1) +1</f>
        <v>5</v>
      </c>
      <c r="L316" s="89">
        <f>WEEKDAY('III. PSZ'!$A$21,2)</f>
        <v>6</v>
      </c>
      <c r="M316" s="89" t="str">
        <f>LEFT('III. PSZ'!$F$17,5)</f>
        <v>12:30</v>
      </c>
      <c r="N316" s="89" t="str">
        <f>RIGHT('III. PSZ'!$F$17,5)</f>
        <v>13:45</v>
      </c>
      <c r="O316" s="85" t="str">
        <f>VLOOKUP('III. PSZ'!$F$21,'III. PSZ'!$A$8:$P$13,15,FALSE) &amp; "{" &amp; VLOOKUP('III. PSZ'!$F$21,'III. PSZ'!$A$8:$P$13,13,FALSE) &amp; "}"</f>
        <v>LB12PSB03{KTK-pentokLB}</v>
      </c>
      <c r="P316" s="85" t="str">
        <f>"KTK-" &amp; 'III. PSZ'!$G$21</f>
        <v>KTK-B021</v>
      </c>
      <c r="Q316" s="80"/>
      <c r="R316" s="80" t="s">
        <v>265</v>
      </c>
      <c r="S316" s="80" t="s">
        <v>264</v>
      </c>
      <c r="T316" s="90" t="s">
        <v>264</v>
      </c>
    </row>
    <row r="317" spans="1:20" hidden="1">
      <c r="A317" s="87" t="s">
        <v>272</v>
      </c>
      <c r="B317" s="88" t="s">
        <v>273</v>
      </c>
      <c r="C317" s="80" t="s">
        <v>259</v>
      </c>
      <c r="D317" s="80" t="s">
        <v>260</v>
      </c>
      <c r="E317" s="81" t="s">
        <v>261</v>
      </c>
      <c r="F317" s="81" t="s">
        <v>262</v>
      </c>
      <c r="G317" s="81" t="s">
        <v>263</v>
      </c>
      <c r="H317" s="85" t="str">
        <f>VLOOKUP('III. PSZ'!$H$21,'III. PSZ'!$A$8:$P$13,13,FALSE)</f>
        <v>KTK-pentokLB</v>
      </c>
      <c r="I317" s="85" t="str">
        <f>VLOOKUP('III. PSZ'!$H$21,'III. PSZ'!$A$8:$P$13,4,FALSE)</f>
        <v>Pénzügymatematika &amp; Tőkeköltségvetés</v>
      </c>
      <c r="J317" s="85">
        <v>2</v>
      </c>
      <c r="K317" s="149">
        <f>WEEKNUM('III. PSZ'!$A$21,1) - WEEKNUM(E317,1) +1</f>
        <v>5</v>
      </c>
      <c r="L317" s="89">
        <f>WEEKDAY('III. PSZ'!$A$21,2)</f>
        <v>6</v>
      </c>
      <c r="M317" s="89" t="str">
        <f>LEFT('III. PSZ'!$H$17,5)</f>
        <v>14:00</v>
      </c>
      <c r="N317" s="89" t="str">
        <f>RIGHT('III. PSZ'!$H$17,5)</f>
        <v>15:15</v>
      </c>
      <c r="O317" s="85" t="str">
        <f>VLOOKUP('III. PSZ'!$H$21,'III. PSZ'!$A$8:$P$13,15,FALSE) &amp; "{" &amp; VLOOKUP('III. PSZ'!$H$21,'III. PSZ'!$A$8:$P$13,13,FALSE) &amp; "}"</f>
        <v>LB12PSB03{KTK-pentokLB}</v>
      </c>
      <c r="P317" s="85" t="str">
        <f>"KTK-" &amp; 'III. PSZ'!$I$21</f>
        <v>KTK-B021</v>
      </c>
      <c r="Q317" s="80"/>
      <c r="R317" s="80" t="s">
        <v>265</v>
      </c>
      <c r="S317" s="80" t="s">
        <v>264</v>
      </c>
      <c r="T317" s="90" t="s">
        <v>264</v>
      </c>
    </row>
    <row r="318" spans="1:20" hidden="1">
      <c r="A318" s="87" t="s">
        <v>272</v>
      </c>
      <c r="B318" s="88" t="s">
        <v>273</v>
      </c>
      <c r="C318" s="80" t="s">
        <v>259</v>
      </c>
      <c r="D318" s="80" t="s">
        <v>260</v>
      </c>
      <c r="E318" s="81" t="s">
        <v>261</v>
      </c>
      <c r="F318" s="81" t="s">
        <v>262</v>
      </c>
      <c r="G318" s="81" t="s">
        <v>263</v>
      </c>
      <c r="H318" s="85" t="str">
        <f>VLOOKUP('III. PSZ'!$J$21,'III. PSZ'!$A$8:$P$13,13,FALSE)</f>
        <v>KTK-pentokLB</v>
      </c>
      <c r="I318" s="85" t="str">
        <f>VLOOKUP('III. PSZ'!$J$21,'III. PSZ'!$A$8:$P$13,4,FALSE)</f>
        <v>Pénzügymatematika &amp; Tőkeköltségvetés</v>
      </c>
      <c r="J318" s="85">
        <v>2</v>
      </c>
      <c r="K318" s="149">
        <f>WEEKNUM('III. PSZ'!$A$21,1) - WEEKNUM(E318,1) +1</f>
        <v>5</v>
      </c>
      <c r="L318" s="89">
        <f>WEEKDAY('III. PSZ'!$A$21,2)</f>
        <v>6</v>
      </c>
      <c r="M318" s="89" t="str">
        <f>LEFT('III. PSZ'!$J$17,5)</f>
        <v>15:30</v>
      </c>
      <c r="N318" s="89" t="str">
        <f>RIGHT('III. PSZ'!$J$17,5)</f>
        <v>16:45</v>
      </c>
      <c r="O318" s="85" t="str">
        <f>VLOOKUP('III. PSZ'!$J$21,'III. PSZ'!$A$8:$P$13,15,FALSE) &amp; "{" &amp; VLOOKUP('III. PSZ'!$J$21,'III. PSZ'!$A$8:$P$13,13,FALSE) &amp; "}"</f>
        <v>LB12PSB03{KTK-pentokLB}</v>
      </c>
      <c r="P318" s="85" t="str">
        <f>"KTK-" &amp; 'III. PSZ'!$K$21</f>
        <v>KTK-B021</v>
      </c>
      <c r="Q318" s="80"/>
      <c r="R318" s="80" t="s">
        <v>265</v>
      </c>
      <c r="S318" s="80" t="s">
        <v>264</v>
      </c>
      <c r="T318" s="90" t="s">
        <v>264</v>
      </c>
    </row>
    <row r="319" spans="1:20" hidden="1">
      <c r="A319" s="87" t="s">
        <v>272</v>
      </c>
      <c r="B319" s="88" t="s">
        <v>273</v>
      </c>
      <c r="C319" s="80" t="s">
        <v>259</v>
      </c>
      <c r="D319" s="80" t="s">
        <v>260</v>
      </c>
      <c r="E319" s="81" t="s">
        <v>261</v>
      </c>
      <c r="F319" s="81" t="s">
        <v>262</v>
      </c>
      <c r="G319" s="81" t="s">
        <v>263</v>
      </c>
      <c r="H319" s="85" t="e">
        <f>VLOOKUP('III. PSZ'!$L$19,'III. PSZ'!$A$8:$P$13,13,FALSE)</f>
        <v>#N/A</v>
      </c>
      <c r="I319" s="85" t="e">
        <f>VLOOKUP('III. PSZ'!$L$19,'III. PSZ'!$A$8:$P$13,4,FALSE)</f>
        <v>#N/A</v>
      </c>
      <c r="J319" s="85">
        <v>2</v>
      </c>
      <c r="K319" s="149">
        <f>WEEKNUM('III. PSZ'!$A$21,1) - WEEKNUM(E319,1) +1</f>
        <v>5</v>
      </c>
      <c r="L319" s="89">
        <f>WEEKDAY('III. PSZ'!$A$21,2)</f>
        <v>6</v>
      </c>
      <c r="M319" s="89" t="str">
        <f>LEFT('III. PSZ'!$L$17,5)</f>
        <v>17:00</v>
      </c>
      <c r="N319" s="89" t="str">
        <f>RIGHT('III. PSZ'!$L$17,5)</f>
        <v>18:15</v>
      </c>
      <c r="O319" s="85" t="e">
        <f>VLOOKUP('III. PSZ'!$L$19,'III. PSZ'!$A$8:$P$13,15,FALSE) &amp; "{" &amp; VLOOKUP('III. PSZ'!$L$19,'III. PSZ'!$A$8:$P$13,13,FALSE) &amp; "}"</f>
        <v>#N/A</v>
      </c>
      <c r="P319" s="85" t="str">
        <f>"KTK-" &amp; 'III. PSZ'!$M$19</f>
        <v>KTK-</v>
      </c>
      <c r="Q319" s="80"/>
      <c r="R319" s="80" t="s">
        <v>265</v>
      </c>
      <c r="S319" s="80" t="s">
        <v>264</v>
      </c>
      <c r="T319" s="90" t="s">
        <v>264</v>
      </c>
    </row>
    <row r="320" spans="1:20" hidden="1">
      <c r="A320" s="87" t="s">
        <v>272</v>
      </c>
      <c r="B320" s="88" t="s">
        <v>273</v>
      </c>
      <c r="C320" s="80" t="s">
        <v>259</v>
      </c>
      <c r="D320" s="80" t="s">
        <v>260</v>
      </c>
      <c r="E320" s="81" t="s">
        <v>261</v>
      </c>
      <c r="F320" s="81" t="s">
        <v>262</v>
      </c>
      <c r="G320" s="81" t="s">
        <v>263</v>
      </c>
      <c r="H320" s="85" t="e">
        <f>VLOOKUP('III. PSZ'!$N$21,'III. PSZ'!$A$8:$P$13,13,FALSE)</f>
        <v>#N/A</v>
      </c>
      <c r="I320" s="85" t="e">
        <f>VLOOKUP('III. PSZ'!$N$21,'III. PSZ'!$A$8:$P$13,4,FALSE)</f>
        <v>#N/A</v>
      </c>
      <c r="J320" s="85">
        <v>2</v>
      </c>
      <c r="K320" s="149">
        <f>WEEKNUM('III. PSZ'!$A$21,1) - WEEKNUM(E320,1) +1</f>
        <v>5</v>
      </c>
      <c r="L320" s="89">
        <f>WEEKDAY('III. PSZ'!$A$21,2)</f>
        <v>6</v>
      </c>
      <c r="M320" s="89" t="str">
        <f>LEFT('III. PSZ'!$N$17,5)</f>
        <v/>
      </c>
      <c r="N320" s="89" t="str">
        <f>RIGHT('III. PSZ'!$N$17,5)</f>
        <v/>
      </c>
      <c r="O320" s="85" t="e">
        <f>VLOOKUP('III. PSZ'!$N$21,'III. PSZ'!$A$8:$P$13,15,FALSE) &amp; "{" &amp; VLOOKUP('III. PSZ'!$N$21,'III. PSZ'!$A$8:$P$13,13,FALSE) &amp; "}"</f>
        <v>#N/A</v>
      </c>
      <c r="P320" s="85" t="str">
        <f>"KTK-" &amp; 'III. PSZ'!$O$21</f>
        <v>KTK-</v>
      </c>
      <c r="Q320" s="80"/>
      <c r="R320" s="80" t="s">
        <v>265</v>
      </c>
      <c r="S320" s="80" t="s">
        <v>264</v>
      </c>
      <c r="T320" s="90" t="s">
        <v>264</v>
      </c>
    </row>
    <row r="321" spans="1:20" ht="15.75" hidden="1" thickBot="1">
      <c r="A321" s="91" t="s">
        <v>272</v>
      </c>
      <c r="B321" s="92" t="s">
        <v>273</v>
      </c>
      <c r="C321" s="93" t="s">
        <v>259</v>
      </c>
      <c r="D321" s="93" t="s">
        <v>260</v>
      </c>
      <c r="E321" s="94" t="s">
        <v>261</v>
      </c>
      <c r="F321" s="94" t="s">
        <v>262</v>
      </c>
      <c r="G321" s="94" t="s">
        <v>263</v>
      </c>
      <c r="H321" s="95" t="e">
        <f>VLOOKUP('III. PSZ'!$P$21,'III. PSZ'!$A$8:$P$13,13,FALSE)</f>
        <v>#N/A</v>
      </c>
      <c r="I321" s="95" t="e">
        <f>VLOOKUP('III. PSZ'!$P$21,'III. PSZ'!$A$8:$P$13,4,FALSE)</f>
        <v>#N/A</v>
      </c>
      <c r="J321" s="95">
        <v>2</v>
      </c>
      <c r="K321" s="150">
        <f>WEEKNUM('III. PSZ'!$A$21,1) - WEEKNUM(E321,1) +1</f>
        <v>5</v>
      </c>
      <c r="L321" s="96">
        <f>WEEKDAY('III. PSZ'!$A$21,2)</f>
        <v>6</v>
      </c>
      <c r="M321" s="96" t="str">
        <f>LEFT('III. PSZ'!$P$17,5)</f>
        <v>17:00</v>
      </c>
      <c r="N321" s="96" t="str">
        <f>RIGHT('III. PSZ'!$P$17,5)</f>
        <v>18:15</v>
      </c>
      <c r="O321" s="95" t="e">
        <f>VLOOKUP('III. PSZ'!$P$21,'III. PSZ'!$A$8:$P$13,15,FALSE) &amp; "{" &amp; VLOOKUP('III. PSZ'!$P$21,'III. PSZ'!$A$8:$P$13,13,FALSE) &amp; "}"</f>
        <v>#N/A</v>
      </c>
      <c r="P321" s="95" t="str">
        <f>"KTK-" &amp; 'III. PSZ'!$Q$21</f>
        <v>KTK-</v>
      </c>
      <c r="Q321" s="93"/>
      <c r="R321" s="93" t="s">
        <v>265</v>
      </c>
      <c r="S321" s="93" t="s">
        <v>264</v>
      </c>
      <c r="T321" s="97" t="s">
        <v>264</v>
      </c>
    </row>
    <row r="322" spans="1:20" hidden="1">
      <c r="A322" s="77" t="s">
        <v>272</v>
      </c>
      <c r="B322" s="78" t="s">
        <v>273</v>
      </c>
      <c r="C322" s="79" t="s">
        <v>259</v>
      </c>
      <c r="D322" s="80" t="s">
        <v>260</v>
      </c>
      <c r="E322" s="82" t="s">
        <v>261</v>
      </c>
      <c r="F322" s="82" t="s">
        <v>262</v>
      </c>
      <c r="G322" s="82" t="s">
        <v>263</v>
      </c>
      <c r="H322" s="83" t="str">
        <f>VLOOKUP('III. PSZ'!$B$22,'III. PSZ'!$A$8:$P$13,13,FALSE)</f>
        <v>KTK-kszamvLB</v>
      </c>
      <c r="I322" s="83" t="str">
        <f>VLOOKUP('III. PSZ'!$B$22,'III. PSZ'!$A$8:$P$13,4,FALSE)</f>
        <v>Költségszámvitel</v>
      </c>
      <c r="J322" s="83">
        <v>2</v>
      </c>
      <c r="K322" s="148">
        <f>WEEKNUM('III. PSZ'!$A$22,1) - WEEKNUM(E322,1) +1</f>
        <v>7</v>
      </c>
      <c r="L322" s="84">
        <f>WEEKDAY('III. PSZ'!$A$22,2)</f>
        <v>6</v>
      </c>
      <c r="M322" s="84" t="str">
        <f>LEFT('III. PSZ'!$B$17,5)</f>
        <v>09:30</v>
      </c>
      <c r="N322" s="84" t="str">
        <f>RIGHT('III. PSZ'!$B$17,5)</f>
        <v>10:45</v>
      </c>
      <c r="O322" s="85" t="str">
        <f>VLOOKUP('III. PSZ'!$B$22,'III. PSZ'!$A$8:$P$13,15,FALSE) &amp; "{" &amp; VLOOKUP('III. PSZ'!$B$22,'III. PSZ'!$A$8:$P$13,13,FALSE) &amp; "}"</f>
        <v>LB12PSB02{KTK-kszamvLB}</v>
      </c>
      <c r="P322" s="83" t="str">
        <f>"KTK-" &amp; 'III. PSZ'!$C$22</f>
        <v>KTK-B021</v>
      </c>
      <c r="Q322" s="79"/>
      <c r="R322" s="79" t="s">
        <v>265</v>
      </c>
      <c r="S322" s="79" t="s">
        <v>264</v>
      </c>
      <c r="T322" s="86" t="s">
        <v>264</v>
      </c>
    </row>
    <row r="323" spans="1:20" hidden="1">
      <c r="A323" s="87" t="s">
        <v>272</v>
      </c>
      <c r="B323" s="88" t="s">
        <v>273</v>
      </c>
      <c r="C323" s="80" t="s">
        <v>259</v>
      </c>
      <c r="D323" s="80" t="s">
        <v>260</v>
      </c>
      <c r="E323" s="81" t="s">
        <v>261</v>
      </c>
      <c r="F323" s="81" t="s">
        <v>262</v>
      </c>
      <c r="G323" s="81" t="s">
        <v>263</v>
      </c>
      <c r="H323" s="85" t="str">
        <f>VLOOKUP('III. PSZ'!$D$22,'III. PSZ'!$A$8:$P$13,13,FALSE)</f>
        <v>KTK-kszamvLB</v>
      </c>
      <c r="I323" s="85" t="str">
        <f>VLOOKUP('III. PSZ'!$D$22,'III. PSZ'!$A$8:$P$13,4,FALSE)</f>
        <v>Költségszámvitel</v>
      </c>
      <c r="J323" s="85">
        <v>2</v>
      </c>
      <c r="K323" s="149">
        <f>WEEKNUM('III. PSZ'!$A$22,1) - WEEKNUM(E323,1) +1</f>
        <v>7</v>
      </c>
      <c r="L323" s="89">
        <f>WEEKDAY('III. PSZ'!$A$22,2)</f>
        <v>6</v>
      </c>
      <c r="M323" s="89" t="str">
        <f>LEFT('III. PSZ'!$D$17,5)</f>
        <v>11:00</v>
      </c>
      <c r="N323" s="89" t="str">
        <f>RIGHT('III. PSZ'!$D$17,5)</f>
        <v>12:15</v>
      </c>
      <c r="O323" s="85" t="str">
        <f>VLOOKUP('III. PSZ'!$D$22,'III. PSZ'!$A$8:$P$13,15,FALSE) &amp; "{" &amp; VLOOKUP('III. PSZ'!$D$22,'III. PSZ'!$A$8:$P$13,13,FALSE) &amp; "}"</f>
        <v>LB12PSB02{KTK-kszamvLB}</v>
      </c>
      <c r="P323" s="85" t="str">
        <f>"KTK-" &amp; 'III. PSZ'!$E$22</f>
        <v>KTK-B021</v>
      </c>
      <c r="Q323" s="80"/>
      <c r="R323" s="80" t="s">
        <v>265</v>
      </c>
      <c r="S323" s="80" t="s">
        <v>264</v>
      </c>
      <c r="T323" s="90" t="s">
        <v>264</v>
      </c>
    </row>
    <row r="324" spans="1:20" hidden="1">
      <c r="A324" s="87" t="s">
        <v>272</v>
      </c>
      <c r="B324" s="88" t="s">
        <v>273</v>
      </c>
      <c r="C324" s="80" t="s">
        <v>259</v>
      </c>
      <c r="D324" s="80" t="s">
        <v>260</v>
      </c>
      <c r="E324" s="81" t="s">
        <v>261</v>
      </c>
      <c r="F324" s="81" t="s">
        <v>262</v>
      </c>
      <c r="G324" s="81" t="s">
        <v>263</v>
      </c>
      <c r="H324" s="85" t="str">
        <f>VLOOKUP('III. PSZ'!$F$22,'III. PSZ'!$A$8:$P$13,13,FALSE)</f>
        <v>KTK-pentokLB</v>
      </c>
      <c r="I324" s="85" t="str">
        <f>VLOOKUP('III. PSZ'!$F$22,'III. PSZ'!$A$8:$P$13,4,FALSE)</f>
        <v>Pénzügymatematika &amp; Tőkeköltségvetés</v>
      </c>
      <c r="J324" s="85">
        <v>2</v>
      </c>
      <c r="K324" s="149">
        <f>WEEKNUM('III. PSZ'!$A$22,1) - WEEKNUM(E324,1) +1</f>
        <v>7</v>
      </c>
      <c r="L324" s="89">
        <f>WEEKDAY('III. PSZ'!$A$22,2)</f>
        <v>6</v>
      </c>
      <c r="M324" s="89" t="str">
        <f>LEFT('III. PSZ'!$F$17,5)</f>
        <v>12:30</v>
      </c>
      <c r="N324" s="89" t="str">
        <f>RIGHT('III. PSZ'!$F$17,5)</f>
        <v>13:45</v>
      </c>
      <c r="O324" s="85" t="str">
        <f>VLOOKUP('III. PSZ'!$F$22,'III. PSZ'!$A$8:$P$13,15,FALSE) &amp; "{" &amp; VLOOKUP('III. PSZ'!$F$22,'III. PSZ'!$A$8:$P$13,13,FALSE) &amp; "}"</f>
        <v>LB12PSB03{KTK-pentokLB}</v>
      </c>
      <c r="P324" s="85" t="str">
        <f>"KTK-" &amp; 'III. PSZ'!$G$22</f>
        <v>KTK-B021</v>
      </c>
      <c r="Q324" s="80"/>
      <c r="R324" s="80" t="s">
        <v>265</v>
      </c>
      <c r="S324" s="80" t="s">
        <v>264</v>
      </c>
      <c r="T324" s="90" t="s">
        <v>264</v>
      </c>
    </row>
    <row r="325" spans="1:20" hidden="1">
      <c r="A325" s="87" t="s">
        <v>272</v>
      </c>
      <c r="B325" s="88" t="s">
        <v>273</v>
      </c>
      <c r="C325" s="80" t="s">
        <v>259</v>
      </c>
      <c r="D325" s="80" t="s">
        <v>260</v>
      </c>
      <c r="E325" s="81" t="s">
        <v>261</v>
      </c>
      <c r="F325" s="81" t="s">
        <v>262</v>
      </c>
      <c r="G325" s="81" t="s">
        <v>263</v>
      </c>
      <c r="H325" s="85" t="str">
        <f>VLOOKUP('III. PSZ'!$H$22,'III. PSZ'!$A$8:$P$13,13,FALSE)</f>
        <v>KTK-valadoLB</v>
      </c>
      <c r="I325" s="85" t="str">
        <f>VLOOKUP('III. PSZ'!$H$22,'III. PSZ'!$A$8:$P$13,4,FALSE)</f>
        <v>Vállalkozások adózása</v>
      </c>
      <c r="J325" s="85">
        <v>2</v>
      </c>
      <c r="K325" s="149">
        <f>WEEKNUM('III. PSZ'!$A$22,1) - WEEKNUM(E325,1) +1</f>
        <v>7</v>
      </c>
      <c r="L325" s="89">
        <f>WEEKDAY('III. PSZ'!$A$22,2)</f>
        <v>6</v>
      </c>
      <c r="M325" s="89" t="str">
        <f>LEFT('III. PSZ'!$H$17,5)</f>
        <v>14:00</v>
      </c>
      <c r="N325" s="89" t="str">
        <f>RIGHT('III. PSZ'!$H$17,5)</f>
        <v>15:15</v>
      </c>
      <c r="O325" s="85" t="str">
        <f>VLOOKUP('III. PSZ'!$H$22,'III. PSZ'!$A$8:$P$13,15,FALSE) &amp; "{" &amp; VLOOKUP('III. PSZ'!$H$22,'III. PSZ'!$A$8:$P$13,13,FALSE) &amp; "}"</f>
        <v>LB12GMB11{KTK-valadoLB}</v>
      </c>
      <c r="P325" s="85" t="str">
        <f>"KTK-" &amp; 'III. PSZ'!$I$22</f>
        <v>KTK-B020</v>
      </c>
      <c r="Q325" s="80"/>
      <c r="R325" s="80" t="s">
        <v>265</v>
      </c>
      <c r="S325" s="80" t="s">
        <v>264</v>
      </c>
      <c r="T325" s="90" t="s">
        <v>264</v>
      </c>
    </row>
    <row r="326" spans="1:20" hidden="1">
      <c r="A326" s="87" t="s">
        <v>272</v>
      </c>
      <c r="B326" s="88" t="s">
        <v>273</v>
      </c>
      <c r="C326" s="80" t="s">
        <v>259</v>
      </c>
      <c r="D326" s="80" t="s">
        <v>260</v>
      </c>
      <c r="E326" s="81" t="s">
        <v>261</v>
      </c>
      <c r="F326" s="81" t="s">
        <v>262</v>
      </c>
      <c r="G326" s="81" t="s">
        <v>263</v>
      </c>
      <c r="H326" s="85" t="str">
        <f>VLOOKUP('III. PSZ'!$J$22,'III. PSZ'!$A$8:$P$13,13,FALSE)</f>
        <v>KTK-valadoLB</v>
      </c>
      <c r="I326" s="85" t="str">
        <f>VLOOKUP('III. PSZ'!$J$22,'III. PSZ'!$A$8:$P$13,4,FALSE)</f>
        <v>Vállalkozások adózása</v>
      </c>
      <c r="J326" s="85">
        <v>2</v>
      </c>
      <c r="K326" s="149">
        <f>WEEKNUM('III. PSZ'!$A$22,1) - WEEKNUM(E326,1) +1</f>
        <v>7</v>
      </c>
      <c r="L326" s="89">
        <f>WEEKDAY('III. PSZ'!$A$22,2)</f>
        <v>6</v>
      </c>
      <c r="M326" s="89" t="str">
        <f>LEFT('III. PSZ'!$J$17,5)</f>
        <v>15:30</v>
      </c>
      <c r="N326" s="89" t="str">
        <f>RIGHT('III. PSZ'!$J$17,5)</f>
        <v>16:45</v>
      </c>
      <c r="O326" s="85" t="str">
        <f>VLOOKUP('III. PSZ'!$J$22,'III. PSZ'!$A$8:$P$13,15,FALSE) &amp; "{" &amp; VLOOKUP('III. PSZ'!$J$22,'III. PSZ'!$A$8:$P$13,13,FALSE) &amp; "}"</f>
        <v>LB12GMB11{KTK-valadoLB}</v>
      </c>
      <c r="P326" s="85" t="str">
        <f>"KTK-" &amp; 'III. PSZ'!$K$22</f>
        <v>KTK-B020</v>
      </c>
      <c r="Q326" s="80"/>
      <c r="R326" s="80" t="s">
        <v>265</v>
      </c>
      <c r="S326" s="80" t="s">
        <v>264</v>
      </c>
      <c r="T326" s="90" t="s">
        <v>264</v>
      </c>
    </row>
    <row r="327" spans="1:20" hidden="1">
      <c r="A327" s="87" t="s">
        <v>272</v>
      </c>
      <c r="B327" s="88" t="s">
        <v>273</v>
      </c>
      <c r="C327" s="80" t="s">
        <v>259</v>
      </c>
      <c r="D327" s="80" t="s">
        <v>260</v>
      </c>
      <c r="E327" s="81" t="s">
        <v>261</v>
      </c>
      <c r="F327" s="81" t="s">
        <v>262</v>
      </c>
      <c r="G327" s="81" t="s">
        <v>263</v>
      </c>
      <c r="H327" s="85" t="str">
        <f>VLOOKUP('III. PSZ'!$L$22,'III. PSZ'!$A$8:$P$13,13,FALSE)</f>
        <v>KTK-valadoLB</v>
      </c>
      <c r="I327" s="85" t="str">
        <f>VLOOKUP('III. PSZ'!$L$22,'III. PSZ'!$A$8:$P$13,4,FALSE)</f>
        <v>Vállalkozások adózása</v>
      </c>
      <c r="J327" s="85">
        <v>2</v>
      </c>
      <c r="K327" s="149">
        <f>WEEKNUM('III. PSZ'!$A$22,1) - WEEKNUM(E327,1) +1</f>
        <v>7</v>
      </c>
      <c r="L327" s="89">
        <f>WEEKDAY('III. PSZ'!$A$22,2)</f>
        <v>6</v>
      </c>
      <c r="M327" s="89" t="str">
        <f>LEFT('III. PSZ'!$L$17,5)</f>
        <v>17:00</v>
      </c>
      <c r="N327" s="89" t="str">
        <f>RIGHT('III. PSZ'!$L$17,5)</f>
        <v>18:15</v>
      </c>
      <c r="O327" s="85" t="str">
        <f>VLOOKUP('III. PSZ'!$L$22,'III. PSZ'!$A$8:$P$13,15,FALSE) &amp; "{" &amp; VLOOKUP('III. PSZ'!$L$22,'III. PSZ'!$A$8:$P$13,13,FALSE) &amp; "}"</f>
        <v>LB12GMB11{KTK-valadoLB}</v>
      </c>
      <c r="P327" s="85" t="str">
        <f>"KTK-" &amp; 'III. PSZ'!$M$22</f>
        <v>KTK-B020</v>
      </c>
      <c r="Q327" s="80"/>
      <c r="R327" s="80" t="s">
        <v>265</v>
      </c>
      <c r="S327" s="80" t="s">
        <v>264</v>
      </c>
      <c r="T327" s="90" t="s">
        <v>264</v>
      </c>
    </row>
    <row r="328" spans="1:20" hidden="1">
      <c r="A328" s="87" t="s">
        <v>272</v>
      </c>
      <c r="B328" s="88" t="s">
        <v>273</v>
      </c>
      <c r="C328" s="80" t="s">
        <v>259</v>
      </c>
      <c r="D328" s="80" t="s">
        <v>260</v>
      </c>
      <c r="E328" s="81" t="s">
        <v>261</v>
      </c>
      <c r="F328" s="81" t="s">
        <v>262</v>
      </c>
      <c r="G328" s="81" t="s">
        <v>263</v>
      </c>
      <c r="H328" s="85" t="e">
        <f>VLOOKUP('III. PSZ'!$N$22,'III. PSZ'!$A$8:$P$13,13,FALSE)</f>
        <v>#N/A</v>
      </c>
      <c r="I328" s="85" t="e">
        <f>VLOOKUP('III. PSZ'!$N$22,'III. PSZ'!$A$8:$P$13,4,FALSE)</f>
        <v>#N/A</v>
      </c>
      <c r="J328" s="85">
        <v>2</v>
      </c>
      <c r="K328" s="149">
        <f>WEEKNUM('III. PSZ'!$A$22,1) - WEEKNUM(E328,1) +1</f>
        <v>7</v>
      </c>
      <c r="L328" s="89">
        <f>WEEKDAY('III. PSZ'!$A$22,2)</f>
        <v>6</v>
      </c>
      <c r="M328" s="89" t="str">
        <f>LEFT('III. PSZ'!$N$17,5)</f>
        <v/>
      </c>
      <c r="N328" s="89" t="str">
        <f>RIGHT('III. PSZ'!$N$17,5)</f>
        <v/>
      </c>
      <c r="O328" s="85" t="e">
        <f>VLOOKUP('III. PSZ'!$N$22,'III. PSZ'!$A$8:$P$13,15,FALSE) &amp; "{" &amp; VLOOKUP('III. PSZ'!$N$22,'III. PSZ'!$A$8:$P$13,13,FALSE) &amp; "}"</f>
        <v>#N/A</v>
      </c>
      <c r="P328" s="85" t="str">
        <f>"KTK-" &amp; 'III. PSZ'!$O$22</f>
        <v>KTK-</v>
      </c>
      <c r="Q328" s="80"/>
      <c r="R328" s="80" t="s">
        <v>265</v>
      </c>
      <c r="S328" s="80" t="s">
        <v>264</v>
      </c>
      <c r="T328" s="90" t="s">
        <v>264</v>
      </c>
    </row>
    <row r="329" spans="1:20" ht="15.75" hidden="1" thickBot="1">
      <c r="A329" s="91" t="s">
        <v>272</v>
      </c>
      <c r="B329" s="92" t="s">
        <v>273</v>
      </c>
      <c r="C329" s="93" t="s">
        <v>259</v>
      </c>
      <c r="D329" s="93" t="s">
        <v>260</v>
      </c>
      <c r="E329" s="94" t="s">
        <v>261</v>
      </c>
      <c r="F329" s="94" t="s">
        <v>262</v>
      </c>
      <c r="G329" s="94" t="s">
        <v>263</v>
      </c>
      <c r="H329" s="95" t="e">
        <f>VLOOKUP('III. PSZ'!$P$22,'III. PSZ'!$A$8:$P$13,13,FALSE)</f>
        <v>#N/A</v>
      </c>
      <c r="I329" s="95" t="e">
        <f>VLOOKUP('III. PSZ'!$P$22,'III. PSZ'!$A$8:$P$13,4,FALSE)</f>
        <v>#N/A</v>
      </c>
      <c r="J329" s="95">
        <v>2</v>
      </c>
      <c r="K329" s="150">
        <f>WEEKNUM('III. PSZ'!$A$22,1) - WEEKNUM(E329,1) +1</f>
        <v>7</v>
      </c>
      <c r="L329" s="96">
        <f>WEEKDAY('III. PSZ'!$A$22,2)</f>
        <v>6</v>
      </c>
      <c r="M329" s="96" t="str">
        <f>LEFT('III. PSZ'!$P$17,5)</f>
        <v>17:00</v>
      </c>
      <c r="N329" s="96" t="str">
        <f>RIGHT('III. PSZ'!$P$17,5)</f>
        <v>18:15</v>
      </c>
      <c r="O329" s="95" t="e">
        <f>VLOOKUP('III. PSZ'!$P$22,'III. PSZ'!$A$8:$P$13,15,FALSE) &amp; "{" &amp; VLOOKUP('III. PSZ'!$P$22,'III. PSZ'!$A$8:$P$13,13,FALSE) &amp; "}"</f>
        <v>#N/A</v>
      </c>
      <c r="P329" s="95" t="str">
        <f>"KTK-" &amp; 'III. PSZ'!$Q$22</f>
        <v>KTK-</v>
      </c>
      <c r="Q329" s="93"/>
      <c r="R329" s="93" t="s">
        <v>265</v>
      </c>
      <c r="S329" s="93" t="s">
        <v>264</v>
      </c>
      <c r="T329" s="97" t="s">
        <v>264</v>
      </c>
    </row>
    <row r="330" spans="1:20" hidden="1">
      <c r="A330" s="77" t="s">
        <v>272</v>
      </c>
      <c r="B330" s="78" t="s">
        <v>273</v>
      </c>
      <c r="C330" s="79" t="s">
        <v>259</v>
      </c>
      <c r="D330" s="80" t="s">
        <v>260</v>
      </c>
      <c r="E330" s="82" t="s">
        <v>261</v>
      </c>
      <c r="F330" s="82" t="s">
        <v>262</v>
      </c>
      <c r="G330" s="82" t="s">
        <v>263</v>
      </c>
      <c r="H330" s="83" t="str">
        <f>VLOOKUP('III. PSZ'!$B$23,'III. PSZ'!$A$8:$P$13,13,FALSE)</f>
        <v>KTK-kisvalLB</v>
      </c>
      <c r="I330" s="83" t="str">
        <f>VLOOKUP('III. PSZ'!$B$23,'III. PSZ'!$A$8:$P$13,4,FALSE)</f>
        <v>Kisvállalati pénzügyek</v>
      </c>
      <c r="J330" s="83">
        <v>2</v>
      </c>
      <c r="K330" s="148">
        <f>WEEKNUM('III. PSZ'!$A$23,1) - WEEKNUM(E330,1) +1</f>
        <v>10</v>
      </c>
      <c r="L330" s="84">
        <f>WEEKDAY('III. PSZ'!$A$23,2)</f>
        <v>6</v>
      </c>
      <c r="M330" s="84" t="str">
        <f>LEFT('III. PSZ'!$B$17,5)</f>
        <v>09:30</v>
      </c>
      <c r="N330" s="84" t="str">
        <f>RIGHT('III. PSZ'!$B$17,5)</f>
        <v>10:45</v>
      </c>
      <c r="O330" s="85" t="str">
        <f>VLOOKUP('III. PSZ'!$B$23,'III. PSZ'!$A$8:$P$13,15,FALSE) &amp; "{" &amp; VLOOKUP('III. PSZ'!$B$23,'III. PSZ'!$A$8:$P$13,13,FALSE) &amp; "}"</f>
        <v>LB12PSB10{KTK-kisvalLB}</v>
      </c>
      <c r="P330" s="83" t="str">
        <f>"KTK-" &amp; 'III. PSZ'!$C$23</f>
        <v>KTK-B021</v>
      </c>
      <c r="Q330" s="79"/>
      <c r="R330" s="79" t="s">
        <v>265</v>
      </c>
      <c r="S330" s="79" t="s">
        <v>264</v>
      </c>
      <c r="T330" s="86" t="s">
        <v>264</v>
      </c>
    </row>
    <row r="331" spans="1:20" hidden="1">
      <c r="A331" s="87" t="s">
        <v>272</v>
      </c>
      <c r="B331" s="88" t="s">
        <v>273</v>
      </c>
      <c r="C331" s="80" t="s">
        <v>259</v>
      </c>
      <c r="D331" s="80" t="s">
        <v>260</v>
      </c>
      <c r="E331" s="81" t="s">
        <v>261</v>
      </c>
      <c r="F331" s="81" t="s">
        <v>262</v>
      </c>
      <c r="G331" s="81" t="s">
        <v>263</v>
      </c>
      <c r="H331" s="85" t="str">
        <f>VLOOKUP('III. PSZ'!$D$23,'III. PSZ'!$A$8:$P$13,13,FALSE)</f>
        <v>KTK-kisvalLB</v>
      </c>
      <c r="I331" s="85" t="str">
        <f>VLOOKUP('III. PSZ'!$D$23,'III. PSZ'!$A$8:$P$13,4,FALSE)</f>
        <v>Kisvállalati pénzügyek</v>
      </c>
      <c r="J331" s="85">
        <v>2</v>
      </c>
      <c r="K331" s="149">
        <f>WEEKNUM('III. PSZ'!$A$23,1) - WEEKNUM(E331,1) +1</f>
        <v>10</v>
      </c>
      <c r="L331" s="89">
        <f>WEEKDAY('III. PSZ'!$A$23,2)</f>
        <v>6</v>
      </c>
      <c r="M331" s="89" t="str">
        <f>LEFT('III. PSZ'!$D$17,5)</f>
        <v>11:00</v>
      </c>
      <c r="N331" s="89" t="str">
        <f>RIGHT('III. PSZ'!$D$17,5)</f>
        <v>12:15</v>
      </c>
      <c r="O331" s="85" t="str">
        <f>VLOOKUP('III. PSZ'!$D$23,'III. PSZ'!$A$8:$P$13,15,FALSE) &amp; "{" &amp; VLOOKUP('III. PSZ'!$D$23,'III. PSZ'!$A$8:$P$13,13,FALSE) &amp; "}"</f>
        <v>LB12PSB10{KTK-kisvalLB}</v>
      </c>
      <c r="P331" s="85" t="str">
        <f>"KTK-" &amp; 'III. PSZ'!$E$23</f>
        <v>KTK-B021</v>
      </c>
      <c r="Q331" s="80"/>
      <c r="R331" s="80" t="s">
        <v>265</v>
      </c>
      <c r="S331" s="80" t="s">
        <v>264</v>
      </c>
      <c r="T331" s="90" t="s">
        <v>264</v>
      </c>
    </row>
    <row r="332" spans="1:20" hidden="1">
      <c r="A332" s="87" t="s">
        <v>272</v>
      </c>
      <c r="B332" s="88" t="s">
        <v>273</v>
      </c>
      <c r="C332" s="80" t="s">
        <v>259</v>
      </c>
      <c r="D332" s="80" t="s">
        <v>260</v>
      </c>
      <c r="E332" s="81" t="s">
        <v>261</v>
      </c>
      <c r="F332" s="81" t="s">
        <v>262</v>
      </c>
      <c r="G332" s="81" t="s">
        <v>263</v>
      </c>
      <c r="H332" s="85" t="str">
        <f>VLOOKUP('III. PSZ'!$F$23,'III. PSZ'!$A$8:$P$13,13,FALSE)</f>
        <v>KTK-ellenoLB</v>
      </c>
      <c r="I332" s="85" t="str">
        <f>VLOOKUP('III. PSZ'!$F$23,'III. PSZ'!$A$8:$P$13,4,FALSE)</f>
        <v>Ellenőrzés</v>
      </c>
      <c r="J332" s="85">
        <v>2</v>
      </c>
      <c r="K332" s="149">
        <f>WEEKNUM('III. PSZ'!$A$23,1) - WEEKNUM(E332,1) +1</f>
        <v>10</v>
      </c>
      <c r="L332" s="89">
        <f>WEEKDAY('III. PSZ'!$A$23,2)</f>
        <v>6</v>
      </c>
      <c r="M332" s="89" t="str">
        <f>LEFT('III. PSZ'!$F$17,5)</f>
        <v>12:30</v>
      </c>
      <c r="N332" s="89" t="str">
        <f>RIGHT('III. PSZ'!$F$17,5)</f>
        <v>13:45</v>
      </c>
      <c r="O332" s="85" t="str">
        <f>VLOOKUP('III. PSZ'!$F$23,'III. PSZ'!$A$8:$P$13,15,FALSE) &amp; "{" &amp; VLOOKUP('III. PSZ'!$F$23,'III. PSZ'!$A$8:$P$13,13,FALSE) &amp; "}"</f>
        <v>LB12PSB14{KTK-ellenoLB}</v>
      </c>
      <c r="P332" s="85" t="str">
        <f>"KTK-" &amp; 'III. PSZ'!$G$23</f>
        <v>KTK-B021</v>
      </c>
      <c r="Q332" s="80"/>
      <c r="R332" s="80" t="s">
        <v>265</v>
      </c>
      <c r="S332" s="80" t="s">
        <v>264</v>
      </c>
      <c r="T332" s="90" t="s">
        <v>264</v>
      </c>
    </row>
    <row r="333" spans="1:20" hidden="1">
      <c r="A333" s="87" t="s">
        <v>272</v>
      </c>
      <c r="B333" s="88" t="s">
        <v>273</v>
      </c>
      <c r="C333" s="80" t="s">
        <v>259</v>
      </c>
      <c r="D333" s="80" t="s">
        <v>260</v>
      </c>
      <c r="E333" s="81" t="s">
        <v>261</v>
      </c>
      <c r="F333" s="81" t="s">
        <v>262</v>
      </c>
      <c r="G333" s="81" t="s">
        <v>263</v>
      </c>
      <c r="H333" s="85" t="str">
        <f>VLOOKUP('III. PSZ'!$H$23,'III. PSZ'!$A$8:$P$13,13,FALSE)</f>
        <v>KTK-ellenoLB</v>
      </c>
      <c r="I333" s="85" t="str">
        <f>VLOOKUP('III. PSZ'!$H$23,'III. PSZ'!$A$8:$P$13,4,FALSE)</f>
        <v>Ellenőrzés</v>
      </c>
      <c r="J333" s="85">
        <v>2</v>
      </c>
      <c r="K333" s="149">
        <f>WEEKNUM('III. PSZ'!$A$23,1) - WEEKNUM(E333,1) +1</f>
        <v>10</v>
      </c>
      <c r="L333" s="89">
        <f>WEEKDAY('III. PSZ'!$A$23,2)</f>
        <v>6</v>
      </c>
      <c r="M333" s="89" t="str">
        <f>LEFT('III. PSZ'!$H$17,5)</f>
        <v>14:00</v>
      </c>
      <c r="N333" s="89" t="str">
        <f>RIGHT('III. PSZ'!$H$17,5)</f>
        <v>15:15</v>
      </c>
      <c r="O333" s="85" t="str">
        <f>VLOOKUP('III. PSZ'!$H$23,'III. PSZ'!$A$8:$P$13,15,FALSE) &amp; "{" &amp; VLOOKUP('III. PSZ'!$H$23,'III. PSZ'!$A$8:$P$13,13,FALSE) &amp; "}"</f>
        <v>LB12PSB14{KTK-ellenoLB}</v>
      </c>
      <c r="P333" s="85" t="str">
        <f>"KTK-" &amp; 'III. PSZ'!$I$23</f>
        <v>KTK-B021</v>
      </c>
      <c r="Q333" s="80"/>
      <c r="R333" s="80" t="s">
        <v>265</v>
      </c>
      <c r="S333" s="80" t="s">
        <v>264</v>
      </c>
      <c r="T333" s="90" t="s">
        <v>264</v>
      </c>
    </row>
    <row r="334" spans="1:20" hidden="1">
      <c r="A334" s="87" t="s">
        <v>272</v>
      </c>
      <c r="B334" s="88" t="s">
        <v>273</v>
      </c>
      <c r="C334" s="80" t="s">
        <v>259</v>
      </c>
      <c r="D334" s="80" t="s">
        <v>260</v>
      </c>
      <c r="E334" s="81" t="s">
        <v>261</v>
      </c>
      <c r="F334" s="81" t="s">
        <v>262</v>
      </c>
      <c r="G334" s="81" t="s">
        <v>263</v>
      </c>
      <c r="H334" s="85" t="str">
        <f>VLOOKUP('III. PSZ'!$J$23,'III. PSZ'!$A$8:$P$13,13,FALSE)</f>
        <v>KTK-ellenoLB</v>
      </c>
      <c r="I334" s="85" t="str">
        <f>VLOOKUP('III. PSZ'!$J$23,'III. PSZ'!$A$8:$P$13,4,FALSE)</f>
        <v>Ellenőrzés</v>
      </c>
      <c r="J334" s="85">
        <v>2</v>
      </c>
      <c r="K334" s="149">
        <f>WEEKNUM('III. PSZ'!$A$23,1) - WEEKNUM(E334,1) +1</f>
        <v>10</v>
      </c>
      <c r="L334" s="89">
        <f>WEEKDAY('III. PSZ'!$A$23,2)</f>
        <v>6</v>
      </c>
      <c r="M334" s="89" t="str">
        <f>LEFT('III. PSZ'!$J$17,5)</f>
        <v>15:30</v>
      </c>
      <c r="N334" s="89" t="str">
        <f>RIGHT('III. PSZ'!$J$17,5)</f>
        <v>16:45</v>
      </c>
      <c r="O334" s="85" t="str">
        <f>VLOOKUP('III. PSZ'!$J$23,'III. PSZ'!$A$8:$P$13,15,FALSE) &amp; "{" &amp; VLOOKUP('III. PSZ'!$J$23,'III. PSZ'!$A$8:$P$13,13,FALSE) &amp; "}"</f>
        <v>LB12PSB14{KTK-ellenoLB}</v>
      </c>
      <c r="P334" s="85" t="str">
        <f>"KTK-" &amp; 'III. PSZ'!$K$23</f>
        <v>KTK-B021</v>
      </c>
      <c r="Q334" s="80"/>
      <c r="R334" s="80" t="s">
        <v>265</v>
      </c>
      <c r="S334" s="80" t="s">
        <v>264</v>
      </c>
      <c r="T334" s="90" t="s">
        <v>264</v>
      </c>
    </row>
    <row r="335" spans="1:20" hidden="1">
      <c r="A335" s="87" t="s">
        <v>272</v>
      </c>
      <c r="B335" s="88" t="s">
        <v>273</v>
      </c>
      <c r="C335" s="80" t="s">
        <v>259</v>
      </c>
      <c r="D335" s="80" t="s">
        <v>260</v>
      </c>
      <c r="E335" s="81" t="s">
        <v>261</v>
      </c>
      <c r="F335" s="81" t="s">
        <v>262</v>
      </c>
      <c r="G335" s="81" t="s">
        <v>263</v>
      </c>
      <c r="H335" s="85" t="e">
        <f>VLOOKUP('III. PSZ'!$L$23,'III. PSZ'!$A$8:$P$13,13,FALSE)</f>
        <v>#N/A</v>
      </c>
      <c r="I335" s="85" t="e">
        <f>VLOOKUP('III. PSZ'!$L$23,'III. PSZ'!$A$8:$P$13,4,FALSE)</f>
        <v>#N/A</v>
      </c>
      <c r="J335" s="85">
        <v>2</v>
      </c>
      <c r="K335" s="149">
        <f>WEEKNUM('III. PSZ'!$A$23,1) - WEEKNUM(E335,1) +1</f>
        <v>10</v>
      </c>
      <c r="L335" s="89">
        <f>WEEKDAY('III. PSZ'!$A$23,2)</f>
        <v>6</v>
      </c>
      <c r="M335" s="89" t="str">
        <f>LEFT('III. PSZ'!$L$17,5)</f>
        <v>17:00</v>
      </c>
      <c r="N335" s="89" t="str">
        <f>RIGHT('III. PSZ'!$L$17,5)</f>
        <v>18:15</v>
      </c>
      <c r="O335" s="85" t="e">
        <f>VLOOKUP('III. PSZ'!$L$23,'III. PSZ'!$A$8:$P$13,15,FALSE) &amp; "{" &amp; VLOOKUP('III. PSZ'!$L$23,'III. PSZ'!$A$8:$P$13,13,FALSE) &amp; "}"</f>
        <v>#N/A</v>
      </c>
      <c r="P335" s="85" t="str">
        <f>"KTK-" &amp; 'III. PSZ'!$M$23</f>
        <v>KTK-</v>
      </c>
      <c r="Q335" s="80"/>
      <c r="R335" s="80" t="s">
        <v>265</v>
      </c>
      <c r="S335" s="80" t="s">
        <v>264</v>
      </c>
      <c r="T335" s="90" t="s">
        <v>264</v>
      </c>
    </row>
    <row r="336" spans="1:20" hidden="1">
      <c r="A336" s="87" t="s">
        <v>272</v>
      </c>
      <c r="B336" s="88" t="s">
        <v>273</v>
      </c>
      <c r="C336" s="80" t="s">
        <v>259</v>
      </c>
      <c r="D336" s="80" t="s">
        <v>260</v>
      </c>
      <c r="E336" s="81" t="s">
        <v>261</v>
      </c>
      <c r="F336" s="81" t="s">
        <v>262</v>
      </c>
      <c r="G336" s="81" t="s">
        <v>263</v>
      </c>
      <c r="H336" s="85" t="e">
        <f>VLOOKUP('III. PSZ'!$N$23,'III. PSZ'!$A$8:$P$13,13,FALSE)</f>
        <v>#N/A</v>
      </c>
      <c r="I336" s="85" t="e">
        <f>VLOOKUP('III. PSZ'!$N$23,'III. PSZ'!$A$8:$P$13,4,FALSE)</f>
        <v>#N/A</v>
      </c>
      <c r="J336" s="85">
        <v>2</v>
      </c>
      <c r="K336" s="149">
        <f>WEEKNUM('III. PSZ'!$A$23,1) - WEEKNUM(E336,1) +1</f>
        <v>10</v>
      </c>
      <c r="L336" s="89">
        <f>WEEKDAY('III. PSZ'!$A$23,2)</f>
        <v>6</v>
      </c>
      <c r="M336" s="89" t="str">
        <f>LEFT('III. PSZ'!$N$17,5)</f>
        <v/>
      </c>
      <c r="N336" s="89" t="str">
        <f>RIGHT('III. PSZ'!$N$17,5)</f>
        <v/>
      </c>
      <c r="O336" s="85" t="e">
        <f>VLOOKUP('III. PSZ'!$N$23,'III. PSZ'!$A$8:$P$13,15,FALSE) &amp; "{" &amp; VLOOKUP('III. PSZ'!$N$23,'III. PSZ'!$A$8:$P$13,13,FALSE) &amp; "}"</f>
        <v>#N/A</v>
      </c>
      <c r="P336" s="85" t="str">
        <f>"KTK-" &amp; 'III. PSZ'!$O$23</f>
        <v>KTK-</v>
      </c>
      <c r="Q336" s="80"/>
      <c r="R336" s="80" t="s">
        <v>265</v>
      </c>
      <c r="S336" s="80" t="s">
        <v>264</v>
      </c>
      <c r="T336" s="90" t="s">
        <v>264</v>
      </c>
    </row>
    <row r="337" spans="1:20" ht="15.75" hidden="1" thickBot="1">
      <c r="A337" s="91" t="s">
        <v>272</v>
      </c>
      <c r="B337" s="92" t="s">
        <v>273</v>
      </c>
      <c r="C337" s="93" t="s">
        <v>259</v>
      </c>
      <c r="D337" s="93" t="s">
        <v>260</v>
      </c>
      <c r="E337" s="94" t="s">
        <v>261</v>
      </c>
      <c r="F337" s="94" t="s">
        <v>262</v>
      </c>
      <c r="G337" s="94" t="s">
        <v>263</v>
      </c>
      <c r="H337" s="95" t="e">
        <f>VLOOKUP('III. PSZ'!$P$23,'III. PSZ'!$A$8:$P$13,13,FALSE)</f>
        <v>#N/A</v>
      </c>
      <c r="I337" s="95" t="e">
        <f>VLOOKUP('III. PSZ'!$P$23,'III. PSZ'!$A$8:$P$13,4,FALSE)</f>
        <v>#N/A</v>
      </c>
      <c r="J337" s="95">
        <v>2</v>
      </c>
      <c r="K337" s="150">
        <f>WEEKNUM('III. PSZ'!$A$23,1) - WEEKNUM(E337,1) +1</f>
        <v>10</v>
      </c>
      <c r="L337" s="96">
        <f>WEEKDAY('III. PSZ'!$A$23,2)</f>
        <v>6</v>
      </c>
      <c r="M337" s="96" t="str">
        <f>LEFT('III. PSZ'!$P$17,5)</f>
        <v>17:00</v>
      </c>
      <c r="N337" s="96" t="str">
        <f>RIGHT('III. PSZ'!$P$17,5)</f>
        <v>18:15</v>
      </c>
      <c r="O337" s="95" t="e">
        <f>VLOOKUP('III. PSZ'!$P$23,'III. PSZ'!$A$8:$P$13,15,FALSE) &amp; "{" &amp; VLOOKUP('III. PSZ'!$P$23,'III. PSZ'!$A$8:$P$13,13,FALSE) &amp; "}"</f>
        <v>#N/A</v>
      </c>
      <c r="P337" s="95" t="str">
        <f>"KTK-" &amp; 'III. PSZ'!$Q$23</f>
        <v>KTK-</v>
      </c>
      <c r="Q337" s="93"/>
      <c r="R337" s="93" t="s">
        <v>265</v>
      </c>
      <c r="S337" s="93" t="s">
        <v>264</v>
      </c>
      <c r="T337" s="97" t="s">
        <v>264</v>
      </c>
    </row>
    <row r="338" spans="1:20" hidden="1">
      <c r="A338" s="77" t="s">
        <v>272</v>
      </c>
      <c r="B338" s="78" t="s">
        <v>273</v>
      </c>
      <c r="C338" s="79" t="s">
        <v>259</v>
      </c>
      <c r="D338" s="80" t="s">
        <v>260</v>
      </c>
      <c r="E338" s="82" t="s">
        <v>261</v>
      </c>
      <c r="F338" s="82" t="s">
        <v>262</v>
      </c>
      <c r="G338" s="82" t="s">
        <v>263</v>
      </c>
      <c r="H338" s="83" t="str">
        <f>VLOOKUP('III. PSZ'!$B$24,'III. PSZ'!$A$8:$P$13,13,FALSE)</f>
        <v>KTK-kszamvLB</v>
      </c>
      <c r="I338" s="83" t="str">
        <f>VLOOKUP('III. PSZ'!$B$24,'III. PSZ'!$A$8:$P$13,4,FALSE)</f>
        <v>Költségszámvitel</v>
      </c>
      <c r="J338" s="83">
        <v>2</v>
      </c>
      <c r="K338" s="148">
        <f>WEEKNUM('III. PSZ'!$A$24,1) - WEEKNUM(E338,1) +1</f>
        <v>11</v>
      </c>
      <c r="L338" s="84">
        <f>WEEKDAY('III. PSZ'!$A$24,2)</f>
        <v>6</v>
      </c>
      <c r="M338" s="84" t="str">
        <f>LEFT('III. PSZ'!$B$17,5)</f>
        <v>09:30</v>
      </c>
      <c r="N338" s="84" t="str">
        <f>RIGHT('III. PSZ'!$B$17,5)</f>
        <v>10:45</v>
      </c>
      <c r="O338" s="85" t="str">
        <f>VLOOKUP('III. PSZ'!$B$24,'III. PSZ'!$A$8:$P$13,15,FALSE) &amp; "{" &amp; VLOOKUP('III. PSZ'!$B$24,'III. PSZ'!$A$8:$P$13,13,FALSE) &amp; "}"</f>
        <v>LB12PSB02{KTK-kszamvLB}</v>
      </c>
      <c r="P338" s="83" t="str">
        <f>"KTK-" &amp; 'III. PSZ'!$C$24</f>
        <v>KTK-B021</v>
      </c>
      <c r="Q338" s="79"/>
      <c r="R338" s="79" t="s">
        <v>265</v>
      </c>
      <c r="S338" s="79" t="s">
        <v>264</v>
      </c>
      <c r="T338" s="86" t="s">
        <v>264</v>
      </c>
    </row>
    <row r="339" spans="1:20" hidden="1">
      <c r="A339" s="87" t="s">
        <v>272</v>
      </c>
      <c r="B339" s="88" t="s">
        <v>273</v>
      </c>
      <c r="C339" s="80" t="s">
        <v>259</v>
      </c>
      <c r="D339" s="80" t="s">
        <v>260</v>
      </c>
      <c r="E339" s="81" t="s">
        <v>261</v>
      </c>
      <c r="F339" s="81" t="s">
        <v>262</v>
      </c>
      <c r="G339" s="81" t="s">
        <v>263</v>
      </c>
      <c r="H339" s="85" t="str">
        <f>VLOOKUP('III. PSZ'!$D$24,'III. PSZ'!$A$8:$P$13,13,FALSE)</f>
        <v>KTK-kszamvLB</v>
      </c>
      <c r="I339" s="85" t="str">
        <f>VLOOKUP('III. PSZ'!$D$24,'III. PSZ'!$A$8:$P$13,4,FALSE)</f>
        <v>Költségszámvitel</v>
      </c>
      <c r="J339" s="85">
        <v>2</v>
      </c>
      <c r="K339" s="149">
        <f>WEEKNUM('III. PSZ'!$A$24,1) - WEEKNUM(E339,1) +1</f>
        <v>11</v>
      </c>
      <c r="L339" s="89">
        <f>WEEKDAY('III. PSZ'!$A$24,2)</f>
        <v>6</v>
      </c>
      <c r="M339" s="89" t="str">
        <f>LEFT('III. PSZ'!$D$17,5)</f>
        <v>11:00</v>
      </c>
      <c r="N339" s="89" t="str">
        <f>RIGHT('III. PSZ'!$D$17,5)</f>
        <v>12:15</v>
      </c>
      <c r="O339" s="85" t="str">
        <f>VLOOKUP('III. PSZ'!$D$24,'III. PSZ'!$A$8:$P$13,15,FALSE) &amp; "{" &amp; VLOOKUP('III. PSZ'!$D$24,'III. PSZ'!$A$8:$P$13,13,FALSE) &amp; "}"</f>
        <v>LB12PSB02{KTK-kszamvLB}</v>
      </c>
      <c r="P339" s="85" t="str">
        <f>"KTK-" &amp; 'III. PSZ'!$E$24</f>
        <v>KTK-B021</v>
      </c>
      <c r="Q339" s="80"/>
      <c r="R339" s="80" t="s">
        <v>265</v>
      </c>
      <c r="S339" s="80" t="s">
        <v>264</v>
      </c>
      <c r="T339" s="90" t="s">
        <v>264</v>
      </c>
    </row>
    <row r="340" spans="1:20" hidden="1">
      <c r="A340" s="87" t="s">
        <v>272</v>
      </c>
      <c r="B340" s="88" t="s">
        <v>273</v>
      </c>
      <c r="C340" s="80" t="s">
        <v>259</v>
      </c>
      <c r="D340" s="80" t="s">
        <v>260</v>
      </c>
      <c r="E340" s="81" t="s">
        <v>261</v>
      </c>
      <c r="F340" s="81" t="s">
        <v>262</v>
      </c>
      <c r="G340" s="81" t="s">
        <v>263</v>
      </c>
      <c r="H340" s="85" t="str">
        <f>VLOOKUP('III. PSZ'!$F$24,'III. PSZ'!$A$8:$P$13,13,FALSE)</f>
        <v>KTK-kisvalLB</v>
      </c>
      <c r="I340" s="85" t="str">
        <f>VLOOKUP('III. PSZ'!$F$24,'III. PSZ'!$A$8:$P$13,4,FALSE)</f>
        <v>Kisvállalati pénzügyek</v>
      </c>
      <c r="J340" s="85">
        <v>2</v>
      </c>
      <c r="K340" s="149">
        <f>WEEKNUM('III. PSZ'!$A$24,1) - WEEKNUM(E340,1) +1</f>
        <v>11</v>
      </c>
      <c r="L340" s="89">
        <f>WEEKDAY('III. PSZ'!$A$24,2)</f>
        <v>6</v>
      </c>
      <c r="M340" s="89" t="str">
        <f>LEFT('III. PSZ'!$F$17,5)</f>
        <v>12:30</v>
      </c>
      <c r="N340" s="89" t="str">
        <f>RIGHT('III. PSZ'!$F$17,5)</f>
        <v>13:45</v>
      </c>
      <c r="O340" s="85" t="str">
        <f>VLOOKUP('III. PSZ'!$F$24,'III. PSZ'!$A$8:$P$13,15,FALSE) &amp; "{" &amp; VLOOKUP('III. PSZ'!$F$24,'III. PSZ'!$A$8:$P$13,13,FALSE) &amp; "}"</f>
        <v>LB12PSB10{KTK-kisvalLB}</v>
      </c>
      <c r="P340" s="85" t="str">
        <f>"KTK-" &amp; 'III. PSZ'!$G$24</f>
        <v>KTK-B021</v>
      </c>
      <c r="Q340" s="80"/>
      <c r="R340" s="80" t="s">
        <v>265</v>
      </c>
      <c r="S340" s="80" t="s">
        <v>264</v>
      </c>
      <c r="T340" s="90" t="s">
        <v>264</v>
      </c>
    </row>
    <row r="341" spans="1:20" hidden="1">
      <c r="A341" s="87" t="s">
        <v>272</v>
      </c>
      <c r="B341" s="88" t="s">
        <v>273</v>
      </c>
      <c r="C341" s="80" t="s">
        <v>259</v>
      </c>
      <c r="D341" s="80" t="s">
        <v>260</v>
      </c>
      <c r="E341" s="81" t="s">
        <v>261</v>
      </c>
      <c r="F341" s="81" t="s">
        <v>262</v>
      </c>
      <c r="G341" s="81" t="s">
        <v>263</v>
      </c>
      <c r="H341" s="85" t="str">
        <f>VLOOKUP('III. PSZ'!$H$24,'III. PSZ'!$A$8:$P$13,13,FALSE)</f>
        <v>KTK-kozgazLB</v>
      </c>
      <c r="I341" s="85" t="str">
        <f>VLOOKUP('III. PSZ'!$H$24,'III. PSZ'!$A$8:$P$13,4,FALSE)</f>
        <v>Közösségi gazdaságtan</v>
      </c>
      <c r="J341" s="85">
        <v>2</v>
      </c>
      <c r="K341" s="149">
        <f>WEEKNUM('III. PSZ'!$A$24,1) - WEEKNUM(E341,1) +1</f>
        <v>11</v>
      </c>
      <c r="L341" s="89">
        <f>WEEKDAY('III. PSZ'!$A$24,2)</f>
        <v>6</v>
      </c>
      <c r="M341" s="89" t="str">
        <f>LEFT('III. PSZ'!$H$17,5)</f>
        <v>14:00</v>
      </c>
      <c r="N341" s="89" t="str">
        <f>RIGHT('III. PSZ'!$H$17,5)</f>
        <v>15:15</v>
      </c>
      <c r="O341" s="85" t="str">
        <f>VLOOKUP('III. PSZ'!$H$24,'III. PSZ'!$A$8:$P$13,15,FALSE) &amp; "{" &amp; VLOOKUP('III. PSZ'!$H$24,'III. PSZ'!$A$8:$P$13,13,FALSE) &amp; "}"</f>
        <v>LB12PSB05{KTK-kozgazLB}</v>
      </c>
      <c r="P341" s="85" t="str">
        <f>"KTK-" &amp; 'III. PSZ'!$I$24</f>
        <v>KTK-B021</v>
      </c>
      <c r="Q341" s="80"/>
      <c r="R341" s="80" t="s">
        <v>265</v>
      </c>
      <c r="S341" s="80" t="s">
        <v>264</v>
      </c>
      <c r="T341" s="90" t="s">
        <v>264</v>
      </c>
    </row>
    <row r="342" spans="1:20" hidden="1">
      <c r="A342" s="87" t="s">
        <v>272</v>
      </c>
      <c r="B342" s="88" t="s">
        <v>273</v>
      </c>
      <c r="C342" s="80" t="s">
        <v>259</v>
      </c>
      <c r="D342" s="80" t="s">
        <v>260</v>
      </c>
      <c r="E342" s="81" t="s">
        <v>261</v>
      </c>
      <c r="F342" s="81" t="s">
        <v>262</v>
      </c>
      <c r="G342" s="81" t="s">
        <v>263</v>
      </c>
      <c r="H342" s="85" t="str">
        <f>VLOOKUP('III. PSZ'!$J$24,'III. PSZ'!$A$8:$P$13,13,FALSE)</f>
        <v>KTK-kozgazLB</v>
      </c>
      <c r="I342" s="85" t="str">
        <f>VLOOKUP('III. PSZ'!$J$24,'III. PSZ'!$A$8:$P$13,4,FALSE)</f>
        <v>Közösségi gazdaságtan</v>
      </c>
      <c r="J342" s="85">
        <v>2</v>
      </c>
      <c r="K342" s="149">
        <f>WEEKNUM('III. PSZ'!$A$24,1) - WEEKNUM(E342,1) +1</f>
        <v>11</v>
      </c>
      <c r="L342" s="89">
        <f>WEEKDAY('III. PSZ'!$A$24,2)</f>
        <v>6</v>
      </c>
      <c r="M342" s="89" t="str">
        <f>LEFT('III. PSZ'!$J$17,5)</f>
        <v>15:30</v>
      </c>
      <c r="N342" s="89" t="str">
        <f>RIGHT('III. PSZ'!$J$17,5)</f>
        <v>16:45</v>
      </c>
      <c r="O342" s="85" t="str">
        <f>VLOOKUP('III. PSZ'!$J$24,'III. PSZ'!$A$8:$P$13,15,FALSE) &amp; "{" &amp; VLOOKUP('III. PSZ'!$J$24,'III. PSZ'!$A$8:$P$13,13,FALSE) &amp; "}"</f>
        <v>LB12PSB05{KTK-kozgazLB}</v>
      </c>
      <c r="P342" s="85" t="str">
        <f>"KTK-" &amp; 'III. PSZ'!$K$24</f>
        <v>KTK-B021</v>
      </c>
      <c r="Q342" s="80"/>
      <c r="R342" s="80" t="s">
        <v>265</v>
      </c>
      <c r="S342" s="80" t="s">
        <v>264</v>
      </c>
      <c r="T342" s="90" t="s">
        <v>264</v>
      </c>
    </row>
    <row r="343" spans="1:20" hidden="1">
      <c r="A343" s="87" t="s">
        <v>272</v>
      </c>
      <c r="B343" s="88" t="s">
        <v>273</v>
      </c>
      <c r="C343" s="80" t="s">
        <v>259</v>
      </c>
      <c r="D343" s="80" t="s">
        <v>260</v>
      </c>
      <c r="E343" s="81" t="s">
        <v>261</v>
      </c>
      <c r="F343" s="81" t="s">
        <v>262</v>
      </c>
      <c r="G343" s="81" t="s">
        <v>263</v>
      </c>
      <c r="H343" s="85" t="e">
        <f>VLOOKUP('III. PSZ'!$L$24,'III. PSZ'!$A$8:$P$13,13,FALSE)</f>
        <v>#N/A</v>
      </c>
      <c r="I343" s="85" t="e">
        <f>VLOOKUP('III. PSZ'!$L$24,'III. PSZ'!$A$8:$P$13,4,FALSE)</f>
        <v>#N/A</v>
      </c>
      <c r="J343" s="85">
        <v>2</v>
      </c>
      <c r="K343" s="149">
        <f>WEEKNUM('III. PSZ'!$A$24,1) - WEEKNUM(E343,1) +1</f>
        <v>11</v>
      </c>
      <c r="L343" s="89">
        <f>WEEKDAY('III. PSZ'!$A$24,2)</f>
        <v>6</v>
      </c>
      <c r="M343" s="89" t="str">
        <f>LEFT('III. PSZ'!$L$17,5)</f>
        <v>17:00</v>
      </c>
      <c r="N343" s="89" t="str">
        <f>RIGHT('III. PSZ'!$L$17,5)</f>
        <v>18:15</v>
      </c>
      <c r="O343" s="85" t="e">
        <f>VLOOKUP('III. PSZ'!$L$24,'III. PSZ'!$A$8:$P$13,15,FALSE) &amp; "{" &amp; VLOOKUP('III. PSZ'!$L$24,'III. PSZ'!$A$8:$P$13,13,FALSE) &amp; "}"</f>
        <v>#N/A</v>
      </c>
      <c r="P343" s="85" t="str">
        <f>"KTK-" &amp; 'III. PSZ'!$M$24</f>
        <v>KTK-</v>
      </c>
      <c r="Q343" s="80"/>
      <c r="R343" s="80" t="s">
        <v>265</v>
      </c>
      <c r="S343" s="80" t="s">
        <v>264</v>
      </c>
      <c r="T343" s="90" t="s">
        <v>264</v>
      </c>
    </row>
    <row r="344" spans="1:20" hidden="1">
      <c r="A344" s="87" t="s">
        <v>272</v>
      </c>
      <c r="B344" s="88" t="s">
        <v>273</v>
      </c>
      <c r="C344" s="80" t="s">
        <v>259</v>
      </c>
      <c r="D344" s="80" t="s">
        <v>260</v>
      </c>
      <c r="E344" s="81" t="s">
        <v>261</v>
      </c>
      <c r="F344" s="81" t="s">
        <v>262</v>
      </c>
      <c r="G344" s="81" t="s">
        <v>263</v>
      </c>
      <c r="H344" s="85" t="e">
        <f>VLOOKUP('III. PSZ'!$N$24,'III. PSZ'!$A$8:$P$13,13,FALSE)</f>
        <v>#N/A</v>
      </c>
      <c r="I344" s="85" t="e">
        <f>VLOOKUP('III. PSZ'!$N$24,'III. PSZ'!$A$8:$P$13,4,FALSE)</f>
        <v>#N/A</v>
      </c>
      <c r="J344" s="85">
        <v>2</v>
      </c>
      <c r="K344" s="149">
        <f>WEEKNUM('III. PSZ'!$A$24,1) - WEEKNUM(E344,1) +1</f>
        <v>11</v>
      </c>
      <c r="L344" s="89">
        <f>WEEKDAY('III. PSZ'!$A$24,2)</f>
        <v>6</v>
      </c>
      <c r="M344" s="89" t="str">
        <f>LEFT('III. PSZ'!$N$17,5)</f>
        <v/>
      </c>
      <c r="N344" s="89" t="str">
        <f>RIGHT('III. PSZ'!$N$17,5)</f>
        <v/>
      </c>
      <c r="O344" s="85" t="e">
        <f>VLOOKUP('III. PSZ'!$N$24,'III. PSZ'!$A$8:$P$13,15,FALSE) &amp; "{" &amp; VLOOKUP('III. PSZ'!$N$24,'III. PSZ'!$A$8:$P$13,13,FALSE) &amp; "}"</f>
        <v>#N/A</v>
      </c>
      <c r="P344" s="85" t="str">
        <f>"KTK-" &amp; 'III. PSZ'!$O$24</f>
        <v>KTK-</v>
      </c>
      <c r="Q344" s="80"/>
      <c r="R344" s="80" t="s">
        <v>265</v>
      </c>
      <c r="S344" s="80" t="s">
        <v>264</v>
      </c>
      <c r="T344" s="90" t="s">
        <v>264</v>
      </c>
    </row>
    <row r="345" spans="1:20" ht="15.75" hidden="1" thickBot="1">
      <c r="A345" s="91" t="s">
        <v>272</v>
      </c>
      <c r="B345" s="92" t="s">
        <v>273</v>
      </c>
      <c r="C345" s="93" t="s">
        <v>259</v>
      </c>
      <c r="D345" s="93" t="s">
        <v>260</v>
      </c>
      <c r="E345" s="94" t="s">
        <v>261</v>
      </c>
      <c r="F345" s="94" t="s">
        <v>262</v>
      </c>
      <c r="G345" s="94" t="s">
        <v>263</v>
      </c>
      <c r="H345" s="95" t="e">
        <f>VLOOKUP('III. PSZ'!$P$24,'III. PSZ'!$A$8:$P$13,13,FALSE)</f>
        <v>#N/A</v>
      </c>
      <c r="I345" s="95" t="e">
        <f>VLOOKUP('III. PSZ'!$P$24,'III. PSZ'!$A$8:$P$13,4,FALSE)</f>
        <v>#N/A</v>
      </c>
      <c r="J345" s="95">
        <v>2</v>
      </c>
      <c r="K345" s="150">
        <f>WEEKNUM('III. PSZ'!$A$24,1) - WEEKNUM(E345,1) +1</f>
        <v>11</v>
      </c>
      <c r="L345" s="96">
        <f>WEEKDAY('III. PSZ'!$A$24,2)</f>
        <v>6</v>
      </c>
      <c r="M345" s="96" t="str">
        <f>LEFT('III. PSZ'!$P$17,5)</f>
        <v>17:00</v>
      </c>
      <c r="N345" s="96" t="str">
        <f>RIGHT('III. PSZ'!$P$17,5)</f>
        <v>18:15</v>
      </c>
      <c r="O345" s="95" t="e">
        <f>VLOOKUP('III. PSZ'!$P$24,'III. PSZ'!$A$8:$P$13,15,FALSE) &amp; "{" &amp; VLOOKUP('III. PSZ'!$P$24,'III. PSZ'!$A$8:$P$13,13,FALSE) &amp; "}"</f>
        <v>#N/A</v>
      </c>
      <c r="P345" s="95" t="str">
        <f>"KTK-" &amp; 'III. PSZ'!$Q$24</f>
        <v>KTK-</v>
      </c>
      <c r="Q345" s="93"/>
      <c r="R345" s="93" t="s">
        <v>265</v>
      </c>
      <c r="S345" s="93" t="s">
        <v>264</v>
      </c>
      <c r="T345" s="97" t="s">
        <v>264</v>
      </c>
    </row>
    <row r="346" spans="1:20" hidden="1">
      <c r="A346" s="77" t="s">
        <v>272</v>
      </c>
      <c r="B346" s="78" t="s">
        <v>273</v>
      </c>
      <c r="C346" s="79" t="s">
        <v>259</v>
      </c>
      <c r="D346" s="80" t="s">
        <v>260</v>
      </c>
      <c r="E346" s="82" t="s">
        <v>261</v>
      </c>
      <c r="F346" s="82" t="s">
        <v>262</v>
      </c>
      <c r="G346" s="82" t="s">
        <v>263</v>
      </c>
      <c r="H346" s="83" t="str">
        <f>VLOOKUP('III. PSZ'!$B$25,'III. PSZ'!$A$8:$P$13,13,FALSE)</f>
        <v>KTK-kisvalLB</v>
      </c>
      <c r="I346" s="83" t="str">
        <f>VLOOKUP('III. PSZ'!$B$25,'III. PSZ'!$A$8:$P$13,4,FALSE)</f>
        <v>Kisvállalati pénzügyek</v>
      </c>
      <c r="J346" s="83">
        <v>2</v>
      </c>
      <c r="K346" s="148">
        <f>WEEKNUM('III. PSZ'!$A$25,1) - WEEKNUM(E346,1) +1</f>
        <v>12</v>
      </c>
      <c r="L346" s="84">
        <f>WEEKDAY('III. PSZ'!$A$25,2)</f>
        <v>6</v>
      </c>
      <c r="M346" s="84" t="str">
        <f>LEFT('III. PSZ'!$B$17,5)</f>
        <v>09:30</v>
      </c>
      <c r="N346" s="84" t="str">
        <f>RIGHT('III. PSZ'!$B$17,5)</f>
        <v>10:45</v>
      </c>
      <c r="O346" s="85" t="str">
        <f>VLOOKUP('III. PSZ'!$B$25,'III. PSZ'!$A$8:$P$13,15,FALSE) &amp; "{" &amp; VLOOKUP('III. PSZ'!$B$25,'III. PSZ'!$A$8:$P$13,13,FALSE) &amp; "}"</f>
        <v>LB12PSB10{KTK-kisvalLB}</v>
      </c>
      <c r="P346" s="83" t="str">
        <f>"KTK-" &amp; 'III. PSZ'!$C$25</f>
        <v>KTK-B021</v>
      </c>
      <c r="Q346" s="79"/>
      <c r="R346" s="79" t="s">
        <v>265</v>
      </c>
      <c r="S346" s="79" t="s">
        <v>264</v>
      </c>
      <c r="T346" s="86" t="s">
        <v>264</v>
      </c>
    </row>
    <row r="347" spans="1:20" hidden="1">
      <c r="A347" s="87" t="s">
        <v>272</v>
      </c>
      <c r="B347" s="88" t="s">
        <v>273</v>
      </c>
      <c r="C347" s="80" t="s">
        <v>259</v>
      </c>
      <c r="D347" s="80" t="s">
        <v>260</v>
      </c>
      <c r="E347" s="81" t="s">
        <v>261</v>
      </c>
      <c r="F347" s="81" t="s">
        <v>262</v>
      </c>
      <c r="G347" s="81" t="s">
        <v>263</v>
      </c>
      <c r="H347" s="85" t="str">
        <f>VLOOKUP('III. PSZ'!$D$25,'III. PSZ'!$A$8:$P$13,13,FALSE)</f>
        <v>KTK-ellenoLB</v>
      </c>
      <c r="I347" s="85" t="str">
        <f>VLOOKUP('III. PSZ'!$D$25,'III. PSZ'!$A$8:$P$13,4,FALSE)</f>
        <v>Ellenőrzés</v>
      </c>
      <c r="J347" s="85">
        <v>2</v>
      </c>
      <c r="K347" s="149">
        <f>WEEKNUM('III. PSZ'!$A$25,1) - WEEKNUM(E347,1) +1</f>
        <v>12</v>
      </c>
      <c r="L347" s="89">
        <f>WEEKDAY('III. PSZ'!$A$25,2)</f>
        <v>6</v>
      </c>
      <c r="M347" s="89" t="str">
        <f>LEFT('III. PSZ'!$D$17,5)</f>
        <v>11:00</v>
      </c>
      <c r="N347" s="89" t="str">
        <f>RIGHT('III. PSZ'!$D$17,5)</f>
        <v>12:15</v>
      </c>
      <c r="O347" s="85" t="str">
        <f>VLOOKUP('III. PSZ'!$D$25,'III. PSZ'!$A$8:$P$13,15,FALSE) &amp; "{" &amp; VLOOKUP('III. PSZ'!$D$25,'III. PSZ'!$A$8:$P$13,13,FALSE) &amp; "}"</f>
        <v>LB12PSB14{KTK-ellenoLB}</v>
      </c>
      <c r="P347" s="85" t="str">
        <f>"KTK-" &amp; 'III. PSZ'!$E$25</f>
        <v>KTK-B021</v>
      </c>
      <c r="Q347" s="80"/>
      <c r="R347" s="80" t="s">
        <v>265</v>
      </c>
      <c r="S347" s="80" t="s">
        <v>264</v>
      </c>
      <c r="T347" s="90" t="s">
        <v>264</v>
      </c>
    </row>
    <row r="348" spans="1:20" hidden="1">
      <c r="A348" s="87" t="s">
        <v>272</v>
      </c>
      <c r="B348" s="88" t="s">
        <v>273</v>
      </c>
      <c r="C348" s="80" t="s">
        <v>259</v>
      </c>
      <c r="D348" s="80" t="s">
        <v>260</v>
      </c>
      <c r="E348" s="81" t="s">
        <v>261</v>
      </c>
      <c r="F348" s="81" t="s">
        <v>262</v>
      </c>
      <c r="G348" s="81" t="s">
        <v>263</v>
      </c>
      <c r="H348" s="85" t="str">
        <f>VLOOKUP('III. PSZ'!$F$25,'III. PSZ'!$A$8:$P$13,13,FALSE)</f>
        <v>KTK-ellenoLB</v>
      </c>
      <c r="I348" s="85" t="str">
        <f>VLOOKUP('III. PSZ'!$F$25,'III. PSZ'!$A$8:$P$13,4,FALSE)</f>
        <v>Ellenőrzés</v>
      </c>
      <c r="J348" s="85">
        <v>2</v>
      </c>
      <c r="K348" s="149">
        <f>WEEKNUM('III. PSZ'!$A$25,1) - WEEKNUM(E348,1) +1</f>
        <v>12</v>
      </c>
      <c r="L348" s="89">
        <f>WEEKDAY('III. PSZ'!$A$25,2)</f>
        <v>6</v>
      </c>
      <c r="M348" s="89" t="str">
        <f>LEFT('III. PSZ'!$F$17,5)</f>
        <v>12:30</v>
      </c>
      <c r="N348" s="89" t="str">
        <f>RIGHT('III. PSZ'!$F$17,5)</f>
        <v>13:45</v>
      </c>
      <c r="O348" s="85" t="str">
        <f>VLOOKUP('III. PSZ'!$F$25,'III. PSZ'!$A$8:$P$13,15,FALSE) &amp; "{" &amp; VLOOKUP('III. PSZ'!$F$25,'III. PSZ'!$A$8:$P$13,13,FALSE) &amp; "}"</f>
        <v>LB12PSB14{KTK-ellenoLB}</v>
      </c>
      <c r="P348" s="85" t="str">
        <f>"KTK-" &amp; 'III. PSZ'!$G$25</f>
        <v>KTK-B021</v>
      </c>
      <c r="Q348" s="80"/>
      <c r="R348" s="80" t="s">
        <v>265</v>
      </c>
      <c r="S348" s="80" t="s">
        <v>264</v>
      </c>
      <c r="T348" s="90" t="s">
        <v>264</v>
      </c>
    </row>
    <row r="349" spans="1:20" hidden="1">
      <c r="A349" s="87" t="s">
        <v>272</v>
      </c>
      <c r="B349" s="88" t="s">
        <v>273</v>
      </c>
      <c r="C349" s="80" t="s">
        <v>259</v>
      </c>
      <c r="D349" s="80" t="s">
        <v>260</v>
      </c>
      <c r="E349" s="81" t="s">
        <v>261</v>
      </c>
      <c r="F349" s="81" t="s">
        <v>262</v>
      </c>
      <c r="G349" s="81" t="s">
        <v>263</v>
      </c>
      <c r="H349" s="85" t="str">
        <f>VLOOKUP('III. PSZ'!$H$25,'III. PSZ'!$A$8:$P$13,13,FALSE)</f>
        <v>KTK-kozgazLB</v>
      </c>
      <c r="I349" s="85" t="str">
        <f>VLOOKUP('III. PSZ'!$H$25,'III. PSZ'!$A$8:$P$13,4,FALSE)</f>
        <v>Közösségi gazdaságtan</v>
      </c>
      <c r="J349" s="85">
        <v>2</v>
      </c>
      <c r="K349" s="149">
        <f>WEEKNUM('III. PSZ'!$A$25,1) - WEEKNUM(E349,1) +1</f>
        <v>12</v>
      </c>
      <c r="L349" s="89">
        <f>WEEKDAY('III. PSZ'!$A$25,2)</f>
        <v>6</v>
      </c>
      <c r="M349" s="89" t="str">
        <f>LEFT('III. PSZ'!$H$17,5)</f>
        <v>14:00</v>
      </c>
      <c r="N349" s="89" t="str">
        <f>RIGHT('III. PSZ'!$H$17,5)</f>
        <v>15:15</v>
      </c>
      <c r="O349" s="85" t="str">
        <f>VLOOKUP('III. PSZ'!$H$25,'III. PSZ'!$A$8:$P$13,15,FALSE) &amp; "{" &amp; VLOOKUP('III. PSZ'!$H$25,'III. PSZ'!$A$8:$P$13,13,FALSE) &amp; "}"</f>
        <v>LB12PSB05{KTK-kozgazLB}</v>
      </c>
      <c r="P349" s="85" t="str">
        <f>"KTK-" &amp; 'III. PSZ'!$I$25</f>
        <v>KTK-B021</v>
      </c>
      <c r="Q349" s="80"/>
      <c r="R349" s="80" t="s">
        <v>265</v>
      </c>
      <c r="S349" s="80" t="s">
        <v>264</v>
      </c>
      <c r="T349" s="90" t="s">
        <v>264</v>
      </c>
    </row>
    <row r="350" spans="1:20" hidden="1">
      <c r="A350" s="87" t="s">
        <v>272</v>
      </c>
      <c r="B350" s="88" t="s">
        <v>273</v>
      </c>
      <c r="C350" s="80" t="s">
        <v>259</v>
      </c>
      <c r="D350" s="80" t="s">
        <v>260</v>
      </c>
      <c r="E350" s="81" t="s">
        <v>261</v>
      </c>
      <c r="F350" s="81" t="s">
        <v>262</v>
      </c>
      <c r="G350" s="81" t="s">
        <v>263</v>
      </c>
      <c r="H350" s="85" t="str">
        <f>VLOOKUP('III. PSZ'!$J$25,'III. PSZ'!$A$8:$P$13,13,FALSE)</f>
        <v>KTK-kozgazLB</v>
      </c>
      <c r="I350" s="85" t="str">
        <f>VLOOKUP('III. PSZ'!$J$25,'III. PSZ'!$A$8:$P$13,4,FALSE)</f>
        <v>Közösségi gazdaságtan</v>
      </c>
      <c r="J350" s="85">
        <v>2</v>
      </c>
      <c r="K350" s="149">
        <f>WEEKNUM('III. PSZ'!$A$25,1) - WEEKNUM(E350,1) +1</f>
        <v>12</v>
      </c>
      <c r="L350" s="89">
        <f>WEEKDAY('III. PSZ'!$A$25,2)</f>
        <v>6</v>
      </c>
      <c r="M350" s="89" t="str">
        <f>LEFT('III. PSZ'!$J$17,5)</f>
        <v>15:30</v>
      </c>
      <c r="N350" s="89" t="str">
        <f>RIGHT('III. PSZ'!$J$17,5)</f>
        <v>16:45</v>
      </c>
      <c r="O350" s="85" t="str">
        <f>VLOOKUP('III. PSZ'!$J$25,'III. PSZ'!$A$8:$P$13,15,FALSE) &amp; "{" &amp; VLOOKUP('III. PSZ'!$J$25,'III. PSZ'!$A$8:$P$13,13,FALSE) &amp; "}"</f>
        <v>LB12PSB05{KTK-kozgazLB}</v>
      </c>
      <c r="P350" s="85" t="str">
        <f>"KTK-" &amp; 'III. PSZ'!$K$25</f>
        <v>KTK-B021</v>
      </c>
      <c r="Q350" s="80"/>
      <c r="R350" s="80" t="s">
        <v>265</v>
      </c>
      <c r="S350" s="80" t="s">
        <v>264</v>
      </c>
      <c r="T350" s="90" t="s">
        <v>264</v>
      </c>
    </row>
    <row r="351" spans="1:20" hidden="1">
      <c r="A351" s="87" t="s">
        <v>272</v>
      </c>
      <c r="B351" s="88" t="s">
        <v>273</v>
      </c>
      <c r="C351" s="80" t="s">
        <v>259</v>
      </c>
      <c r="D351" s="80" t="s">
        <v>260</v>
      </c>
      <c r="E351" s="81" t="s">
        <v>261</v>
      </c>
      <c r="F351" s="81" t="s">
        <v>262</v>
      </c>
      <c r="G351" s="81" t="s">
        <v>263</v>
      </c>
      <c r="H351" s="85" t="e">
        <f>VLOOKUP('III. PSZ'!$L$25,'III. PSZ'!$A$8:$P$13,13,FALSE)</f>
        <v>#N/A</v>
      </c>
      <c r="I351" s="85" t="e">
        <f>VLOOKUP('III. PSZ'!$L$25,'III. PSZ'!$A$8:$P$13,4,FALSE)</f>
        <v>#N/A</v>
      </c>
      <c r="J351" s="85">
        <v>2</v>
      </c>
      <c r="K351" s="149">
        <f>WEEKNUM('III. PSZ'!$A$25,1) - WEEKNUM(E351,1) +1</f>
        <v>12</v>
      </c>
      <c r="L351" s="89">
        <f>WEEKDAY('III. PSZ'!$A$25,2)</f>
        <v>6</v>
      </c>
      <c r="M351" s="89" t="str">
        <f>LEFT('III. PSZ'!$L$17,5)</f>
        <v>17:00</v>
      </c>
      <c r="N351" s="89" t="str">
        <f>RIGHT('III. PSZ'!$L$17,5)</f>
        <v>18:15</v>
      </c>
      <c r="O351" s="85" t="e">
        <f>VLOOKUP('III. PSZ'!$L$25,'III. PSZ'!$A$8:$P$13,15,FALSE) &amp; "{" &amp; VLOOKUP('III. PSZ'!$L$25,'III. PSZ'!$A$8:$P$13,13,FALSE) &amp; "}"</f>
        <v>#N/A</v>
      </c>
      <c r="P351" s="85" t="str">
        <f>"KTK-" &amp; 'III. PSZ'!$M$25</f>
        <v>KTK-</v>
      </c>
      <c r="Q351" s="80"/>
      <c r="R351" s="80" t="s">
        <v>265</v>
      </c>
      <c r="S351" s="80" t="s">
        <v>264</v>
      </c>
      <c r="T351" s="90" t="s">
        <v>264</v>
      </c>
    </row>
    <row r="352" spans="1:20" hidden="1">
      <c r="A352" s="87" t="s">
        <v>272</v>
      </c>
      <c r="B352" s="88" t="s">
        <v>273</v>
      </c>
      <c r="C352" s="80" t="s">
        <v>259</v>
      </c>
      <c r="D352" s="80" t="s">
        <v>260</v>
      </c>
      <c r="E352" s="81" t="s">
        <v>261</v>
      </c>
      <c r="F352" s="81" t="s">
        <v>262</v>
      </c>
      <c r="G352" s="81" t="s">
        <v>263</v>
      </c>
      <c r="H352" s="85" t="e">
        <f>VLOOKUP('III. PSZ'!$N$25,'III. PSZ'!$A$8:$P$13,13,FALSE)</f>
        <v>#N/A</v>
      </c>
      <c r="I352" s="85" t="e">
        <f>VLOOKUP('III. PSZ'!$N$25,'III. PSZ'!$A$8:$P$13,4,FALSE)</f>
        <v>#N/A</v>
      </c>
      <c r="J352" s="85">
        <v>2</v>
      </c>
      <c r="K352" s="149">
        <f>WEEKNUM('III. PSZ'!$A$25,1) - WEEKNUM(E352,1) +1</f>
        <v>12</v>
      </c>
      <c r="L352" s="89">
        <f>WEEKDAY('III. PSZ'!$A$25,2)</f>
        <v>6</v>
      </c>
      <c r="M352" s="89" t="str">
        <f>LEFT('III. PSZ'!$N$17,5)</f>
        <v/>
      </c>
      <c r="N352" s="89" t="str">
        <f>RIGHT('III. PSZ'!$N$17,5)</f>
        <v/>
      </c>
      <c r="O352" s="85" t="e">
        <f>VLOOKUP('III. PSZ'!$N$25,'III. PSZ'!$A$8:$P$13,15,FALSE) &amp; "{" &amp; VLOOKUP('III. PSZ'!$N$25,'III. PSZ'!$A$8:$P$13,13,FALSE) &amp; "}"</f>
        <v>#N/A</v>
      </c>
      <c r="P352" s="85" t="str">
        <f>"KTK-" &amp; 'III. PSZ'!$O$25</f>
        <v>KTK-</v>
      </c>
      <c r="Q352" s="80"/>
      <c r="R352" s="80" t="s">
        <v>265</v>
      </c>
      <c r="S352" s="80" t="s">
        <v>264</v>
      </c>
      <c r="T352" s="90" t="s">
        <v>264</v>
      </c>
    </row>
    <row r="353" spans="1:20" ht="15.75" hidden="1" thickBot="1">
      <c r="A353" s="91" t="s">
        <v>272</v>
      </c>
      <c r="B353" s="92" t="s">
        <v>273</v>
      </c>
      <c r="C353" s="93" t="s">
        <v>259</v>
      </c>
      <c r="D353" s="93" t="s">
        <v>260</v>
      </c>
      <c r="E353" s="94" t="s">
        <v>261</v>
      </c>
      <c r="F353" s="94" t="s">
        <v>262</v>
      </c>
      <c r="G353" s="94" t="s">
        <v>263</v>
      </c>
      <c r="H353" s="95" t="e">
        <f>VLOOKUP('III. PSZ'!$P$25,'III. PSZ'!$A$8:$P$13,13,FALSE)</f>
        <v>#N/A</v>
      </c>
      <c r="I353" s="95" t="e">
        <f>VLOOKUP('III. PSZ'!$P$25,'III. PSZ'!$A$8:$P$13,4,FALSE)</f>
        <v>#N/A</v>
      </c>
      <c r="J353" s="95">
        <v>2</v>
      </c>
      <c r="K353" s="150">
        <f>WEEKNUM('III. PSZ'!$A$25,1) - WEEKNUM(E353,1) +1</f>
        <v>12</v>
      </c>
      <c r="L353" s="96">
        <f>WEEKDAY('III. PSZ'!$A$23,2)</f>
        <v>6</v>
      </c>
      <c r="M353" s="96" t="str">
        <f>LEFT('III. PSZ'!$P$17,5)</f>
        <v>17:00</v>
      </c>
      <c r="N353" s="96" t="str">
        <f>RIGHT('III. PSZ'!$P$17,5)</f>
        <v>18:15</v>
      </c>
      <c r="O353" s="95" t="e">
        <f>VLOOKUP('III. PSZ'!$P$25,'III. PSZ'!$A$8:$P$13,15,FALSE) &amp; "{" &amp; VLOOKUP('III. PSZ'!$P$25,'III. PSZ'!$A$8:$P$13,13,FALSE) &amp; "}"</f>
        <v>#N/A</v>
      </c>
      <c r="P353" s="95" t="str">
        <f>"KTK-" &amp; 'III. PSZ'!$Q$25</f>
        <v>KTK-</v>
      </c>
      <c r="Q353" s="93"/>
      <c r="R353" s="93" t="s">
        <v>265</v>
      </c>
      <c r="S353" s="93" t="s">
        <v>264</v>
      </c>
      <c r="T353" s="97" t="s">
        <v>264</v>
      </c>
    </row>
    <row r="354" spans="1:20" hidden="1">
      <c r="A354" s="77" t="s">
        <v>272</v>
      </c>
      <c r="B354" s="78" t="s">
        <v>273</v>
      </c>
      <c r="C354" s="79" t="s">
        <v>259</v>
      </c>
      <c r="D354" s="80" t="s">
        <v>260</v>
      </c>
      <c r="E354" s="82" t="s">
        <v>261</v>
      </c>
      <c r="F354" s="82" t="s">
        <v>262</v>
      </c>
      <c r="G354" s="82" t="s">
        <v>263</v>
      </c>
      <c r="H354" s="83" t="str">
        <f>VLOOKUP('III. PSZ'!$B$26,'III. PSZ'!$A$8:$P$13,13,FALSE)</f>
        <v>KTK-pentokLB</v>
      </c>
      <c r="I354" s="83" t="str">
        <f>VLOOKUP('III. PSZ'!$B$26,'III. PSZ'!$A$8:$P$13,4,FALSE)</f>
        <v>Pénzügymatematika &amp; Tőkeköltségvetés</v>
      </c>
      <c r="J354" s="83">
        <v>2</v>
      </c>
      <c r="K354" s="148">
        <f>WEEKNUM('III. PSZ'!$A$26,1) - WEEKNUM(E354,1) +1</f>
        <v>14</v>
      </c>
      <c r="L354" s="84">
        <f>WEEKDAY('III. PSZ'!$A$26,2)</f>
        <v>6</v>
      </c>
      <c r="M354" s="84" t="str">
        <f>LEFT('III. PSZ'!$B$17,5)</f>
        <v>09:30</v>
      </c>
      <c r="N354" s="84" t="str">
        <f>RIGHT('III. PSZ'!$B$17,5)</f>
        <v>10:45</v>
      </c>
      <c r="O354" s="85" t="str">
        <f>VLOOKUP('III. PSZ'!$B$26,'III. PSZ'!$A$8:$P$13,15,FALSE) &amp; "{" &amp; VLOOKUP('III. PSZ'!$B$26,'III. PSZ'!$A$8:$P$13,13,FALSE) &amp; "}"</f>
        <v>LB12PSB03{KTK-pentokLB}</v>
      </c>
      <c r="P354" s="83" t="str">
        <f>"KTK-" &amp; 'III. PSZ'!$C$26</f>
        <v>KTK-B021</v>
      </c>
      <c r="Q354" s="79"/>
      <c r="R354" s="79" t="s">
        <v>265</v>
      </c>
      <c r="S354" s="79" t="s">
        <v>264</v>
      </c>
      <c r="T354" s="86" t="s">
        <v>264</v>
      </c>
    </row>
    <row r="355" spans="1:20" hidden="1">
      <c r="A355" s="87" t="s">
        <v>272</v>
      </c>
      <c r="B355" s="88" t="s">
        <v>273</v>
      </c>
      <c r="C355" s="80" t="s">
        <v>259</v>
      </c>
      <c r="D355" s="80" t="s">
        <v>260</v>
      </c>
      <c r="E355" s="81" t="s">
        <v>261</v>
      </c>
      <c r="F355" s="81" t="s">
        <v>262</v>
      </c>
      <c r="G355" s="81" t="s">
        <v>263</v>
      </c>
      <c r="H355" s="85" t="str">
        <f>VLOOKUP('III. PSZ'!$D$26,'III. PSZ'!$A$8:$P$13,13,FALSE)</f>
        <v>KTK-pentokLB</v>
      </c>
      <c r="I355" s="85" t="str">
        <f>VLOOKUP('III. PSZ'!$D$26,'III. PSZ'!$A$8:$P$13,4,FALSE)</f>
        <v>Pénzügymatematika &amp; Tőkeköltségvetés</v>
      </c>
      <c r="J355" s="85">
        <v>2</v>
      </c>
      <c r="K355" s="149">
        <f>WEEKNUM('III. PSZ'!$A$26,1) - WEEKNUM(E355,1) +1</f>
        <v>14</v>
      </c>
      <c r="L355" s="89">
        <f>WEEKDAY('III. PSZ'!$A$26,2)</f>
        <v>6</v>
      </c>
      <c r="M355" s="89" t="str">
        <f>LEFT('III. PSZ'!$D$17,5)</f>
        <v>11:00</v>
      </c>
      <c r="N355" s="89" t="str">
        <f>RIGHT('III. PSZ'!$D$17,5)</f>
        <v>12:15</v>
      </c>
      <c r="O355" s="85" t="str">
        <f>VLOOKUP('III. PSZ'!$D$26,'III. PSZ'!$A$8:$P$13,15,FALSE) &amp; "{" &amp; VLOOKUP('III. PSZ'!$D$26,'III. PSZ'!$A$8:$P$13,13,FALSE) &amp; "}"</f>
        <v>LB12PSB03{KTK-pentokLB}</v>
      </c>
      <c r="P355" s="85" t="str">
        <f>"KTK-" &amp; 'III. PSZ'!$E$26</f>
        <v>KTK-B021</v>
      </c>
      <c r="Q355" s="80"/>
      <c r="R355" s="80" t="s">
        <v>265</v>
      </c>
      <c r="S355" s="80" t="s">
        <v>264</v>
      </c>
      <c r="T355" s="90" t="s">
        <v>264</v>
      </c>
    </row>
    <row r="356" spans="1:20" hidden="1">
      <c r="A356" s="87" t="s">
        <v>272</v>
      </c>
      <c r="B356" s="88" t="s">
        <v>273</v>
      </c>
      <c r="C356" s="80" t="s">
        <v>259</v>
      </c>
      <c r="D356" s="80" t="s">
        <v>260</v>
      </c>
      <c r="E356" s="81" t="s">
        <v>261</v>
      </c>
      <c r="F356" s="81" t="s">
        <v>262</v>
      </c>
      <c r="G356" s="81" t="s">
        <v>263</v>
      </c>
      <c r="H356" s="85" t="str">
        <f>VLOOKUP('III. PSZ'!$F$26,'III. PSZ'!$A$8:$P$13,13,FALSE)</f>
        <v>KTK-pentokLB</v>
      </c>
      <c r="I356" s="85" t="str">
        <f>VLOOKUP('III. PSZ'!$F$26,'III. PSZ'!$A$8:$P$13,4,FALSE)</f>
        <v>Pénzügymatematika &amp; Tőkeköltségvetés</v>
      </c>
      <c r="J356" s="85">
        <v>2</v>
      </c>
      <c r="K356" s="149">
        <f>WEEKNUM('III. PSZ'!$A$26,1) - WEEKNUM(E356,1) +1</f>
        <v>14</v>
      </c>
      <c r="L356" s="89">
        <f>WEEKDAY('III. PSZ'!$A$26,2)</f>
        <v>6</v>
      </c>
      <c r="M356" s="89" t="str">
        <f>LEFT('III. PSZ'!$F$17,5)</f>
        <v>12:30</v>
      </c>
      <c r="N356" s="89" t="str">
        <f>RIGHT('III. PSZ'!$F$17,5)</f>
        <v>13:45</v>
      </c>
      <c r="O356" s="85" t="str">
        <f>VLOOKUP('III. PSZ'!$F$26,'III. PSZ'!$A$8:$P$13,15,FALSE) &amp; "{" &amp; VLOOKUP('III. PSZ'!$F$26,'III. PSZ'!$A$8:$P$13,13,FALSE) &amp; "}"</f>
        <v>LB12PSB03{KTK-pentokLB}</v>
      </c>
      <c r="P356" s="85" t="str">
        <f>"KTK-" &amp; 'III. PSZ'!$G$26</f>
        <v>KTK-B021</v>
      </c>
      <c r="Q356" s="80"/>
      <c r="R356" s="80" t="s">
        <v>265</v>
      </c>
      <c r="S356" s="80" t="s">
        <v>264</v>
      </c>
      <c r="T356" s="90" t="s">
        <v>264</v>
      </c>
    </row>
    <row r="357" spans="1:20" hidden="1">
      <c r="A357" s="87" t="s">
        <v>272</v>
      </c>
      <c r="B357" s="88" t="s">
        <v>273</v>
      </c>
      <c r="C357" s="80" t="s">
        <v>259</v>
      </c>
      <c r="D357" s="80" t="s">
        <v>260</v>
      </c>
      <c r="E357" s="81" t="s">
        <v>261</v>
      </c>
      <c r="F357" s="81" t="s">
        <v>262</v>
      </c>
      <c r="G357" s="81" t="s">
        <v>263</v>
      </c>
      <c r="H357" s="85" t="str">
        <f>VLOOKUP('III. PSZ'!$H$26,'III. PSZ'!$A$8:$P$13,13,FALSE)</f>
        <v>KTK-valadoLB</v>
      </c>
      <c r="I357" s="85" t="str">
        <f>VLOOKUP('III. PSZ'!$H$26,'III. PSZ'!$A$8:$P$13,4,FALSE)</f>
        <v>Vállalkozások adózása</v>
      </c>
      <c r="J357" s="85">
        <v>2</v>
      </c>
      <c r="K357" s="149">
        <f>WEEKNUM('III. PSZ'!$A$26,1) - WEEKNUM(E357,1) +1</f>
        <v>14</v>
      </c>
      <c r="L357" s="89">
        <f>WEEKDAY('III. PSZ'!$A$26,2)</f>
        <v>6</v>
      </c>
      <c r="M357" s="89" t="str">
        <f>LEFT('III. PSZ'!$H$17,5)</f>
        <v>14:00</v>
      </c>
      <c r="N357" s="89" t="str">
        <f>RIGHT('III. PSZ'!$H$17,5)</f>
        <v>15:15</v>
      </c>
      <c r="O357" s="85" t="str">
        <f>VLOOKUP('III. PSZ'!$H$26,'III. PSZ'!$A$8:$P$13,15,FALSE) &amp; "{" &amp; VLOOKUP('III. PSZ'!$H$26,'III. PSZ'!$A$8:$P$13,13,FALSE) &amp; "}"</f>
        <v>LB12GMB11{KTK-valadoLB}</v>
      </c>
      <c r="P357" s="85" t="str">
        <f>"KTK-" &amp; 'III. PSZ'!$I$26</f>
        <v>KTK-B020</v>
      </c>
      <c r="Q357" s="80"/>
      <c r="R357" s="80" t="s">
        <v>265</v>
      </c>
      <c r="S357" s="80" t="s">
        <v>264</v>
      </c>
      <c r="T357" s="90" t="s">
        <v>264</v>
      </c>
    </row>
    <row r="358" spans="1:20" hidden="1">
      <c r="A358" s="87" t="s">
        <v>272</v>
      </c>
      <c r="B358" s="88" t="s">
        <v>273</v>
      </c>
      <c r="C358" s="80" t="s">
        <v>259</v>
      </c>
      <c r="D358" s="80" t="s">
        <v>260</v>
      </c>
      <c r="E358" s="81" t="s">
        <v>261</v>
      </c>
      <c r="F358" s="81" t="s">
        <v>262</v>
      </c>
      <c r="G358" s="81" t="s">
        <v>263</v>
      </c>
      <c r="H358" s="85" t="str">
        <f>VLOOKUP('III. PSZ'!$J$26,'III. PSZ'!$A$8:$P$13,13,FALSE)</f>
        <v>KTK-valadoLB</v>
      </c>
      <c r="I358" s="85" t="str">
        <f>VLOOKUP('III. PSZ'!$J$26,'III. PSZ'!$A$8:$P$13,4,FALSE)</f>
        <v>Vállalkozások adózása</v>
      </c>
      <c r="J358" s="85">
        <v>2</v>
      </c>
      <c r="K358" s="149">
        <f>WEEKNUM('III. PSZ'!$A$26,1) - WEEKNUM(E358,1) +1</f>
        <v>14</v>
      </c>
      <c r="L358" s="89">
        <f>WEEKDAY('III. PSZ'!$A$26,2)</f>
        <v>6</v>
      </c>
      <c r="M358" s="89" t="str">
        <f>LEFT('III. PSZ'!$J$17,5)</f>
        <v>15:30</v>
      </c>
      <c r="N358" s="89" t="str">
        <f>RIGHT('III. PSZ'!$J$17,5)</f>
        <v>16:45</v>
      </c>
      <c r="O358" s="85" t="str">
        <f>VLOOKUP('III. PSZ'!$J$26,'III. PSZ'!$A$8:$P$13,15,FALSE) &amp; "{" &amp; VLOOKUP('III. PSZ'!$J$26,'III. PSZ'!$A$8:$P$13,13,FALSE) &amp; "}"</f>
        <v>LB12GMB11{KTK-valadoLB}</v>
      </c>
      <c r="P358" s="85" t="str">
        <f>"KTK-" &amp; 'III. PSZ'!$K$26</f>
        <v>KTK-B020</v>
      </c>
      <c r="Q358" s="80"/>
      <c r="R358" s="80" t="s">
        <v>265</v>
      </c>
      <c r="S358" s="80" t="s">
        <v>264</v>
      </c>
      <c r="T358" s="90" t="s">
        <v>264</v>
      </c>
    </row>
    <row r="359" spans="1:20" hidden="1">
      <c r="A359" s="87" t="s">
        <v>272</v>
      </c>
      <c r="B359" s="88" t="s">
        <v>273</v>
      </c>
      <c r="C359" s="80" t="s">
        <v>259</v>
      </c>
      <c r="D359" s="80" t="s">
        <v>260</v>
      </c>
      <c r="E359" s="81" t="s">
        <v>261</v>
      </c>
      <c r="F359" s="81" t="s">
        <v>262</v>
      </c>
      <c r="G359" s="81" t="s">
        <v>263</v>
      </c>
      <c r="H359" s="85" t="e">
        <f>VLOOKUP('III. PSZ'!$L$26,'III. PSZ'!$A$8:$P$13,13,FALSE)</f>
        <v>#N/A</v>
      </c>
      <c r="I359" s="85" t="e">
        <f>VLOOKUP('III. PSZ'!$L$26,'III. PSZ'!$A$8:$P$13,4,FALSE)</f>
        <v>#N/A</v>
      </c>
      <c r="J359" s="85">
        <v>2</v>
      </c>
      <c r="K359" s="149">
        <f>WEEKNUM('III. PSZ'!$A$26,1) - WEEKNUM(E359,1) +1</f>
        <v>14</v>
      </c>
      <c r="L359" s="89">
        <f>WEEKDAY('III. PSZ'!$A$26,2)</f>
        <v>6</v>
      </c>
      <c r="M359" s="89" t="str">
        <f>LEFT('III. PSZ'!$L$17,5)</f>
        <v>17:00</v>
      </c>
      <c r="N359" s="89" t="str">
        <f>RIGHT('III. PSZ'!$L$17,5)</f>
        <v>18:15</v>
      </c>
      <c r="O359" s="85" t="e">
        <f>VLOOKUP('III. PSZ'!$L$26,'III. PSZ'!$A$8:$P$13,15,FALSE) &amp; "{" &amp; VLOOKUP('III. PSZ'!$L$26,'III. PSZ'!$A$8:$P$13,13,FALSE) &amp; "}"</f>
        <v>#N/A</v>
      </c>
      <c r="P359" s="85" t="str">
        <f>"KTK-" &amp; 'III. PSZ'!$M$26</f>
        <v>KTK-</v>
      </c>
      <c r="Q359" s="80"/>
      <c r="R359" s="80" t="s">
        <v>265</v>
      </c>
      <c r="S359" s="80" t="s">
        <v>264</v>
      </c>
      <c r="T359" s="90" t="s">
        <v>264</v>
      </c>
    </row>
    <row r="360" spans="1:20" hidden="1">
      <c r="A360" s="87" t="s">
        <v>272</v>
      </c>
      <c r="B360" s="88" t="s">
        <v>273</v>
      </c>
      <c r="C360" s="80" t="s">
        <v>259</v>
      </c>
      <c r="D360" s="80" t="s">
        <v>260</v>
      </c>
      <c r="E360" s="81" t="s">
        <v>261</v>
      </c>
      <c r="F360" s="81" t="s">
        <v>262</v>
      </c>
      <c r="G360" s="81" t="s">
        <v>263</v>
      </c>
      <c r="H360" s="85" t="e">
        <f>VLOOKUP('III. PSZ'!$N$26,'III. PSZ'!$A$8:$P$13,13,FALSE)</f>
        <v>#N/A</v>
      </c>
      <c r="I360" s="85" t="e">
        <f>VLOOKUP('III. PSZ'!$N$26,'III. PSZ'!$A$8:$P$13,4,FALSE)</f>
        <v>#N/A</v>
      </c>
      <c r="J360" s="85">
        <v>2</v>
      </c>
      <c r="K360" s="149">
        <f>WEEKNUM('III. PSZ'!$A$26,1) - WEEKNUM(E360,1) +1</f>
        <v>14</v>
      </c>
      <c r="L360" s="89">
        <f>WEEKDAY('III. PSZ'!$A$26,2)</f>
        <v>6</v>
      </c>
      <c r="M360" s="89" t="str">
        <f>LEFT('III. PSZ'!$N$17,5)</f>
        <v/>
      </c>
      <c r="N360" s="89" t="str">
        <f>RIGHT('III. PSZ'!$N$17,5)</f>
        <v/>
      </c>
      <c r="O360" s="85" t="e">
        <f>VLOOKUP('III. PSZ'!$N$26,'III. PSZ'!$A$8:$P$13,15,FALSE) &amp; "{" &amp; VLOOKUP('III. PSZ'!$N$26,'III. PSZ'!$A$8:$P$13,13,FALSE) &amp; "}"</f>
        <v>#N/A</v>
      </c>
      <c r="P360" s="85" t="str">
        <f>"KTK-" &amp; 'III. PSZ'!$O$26</f>
        <v>KTK-</v>
      </c>
      <c r="Q360" s="80"/>
      <c r="R360" s="80" t="s">
        <v>265</v>
      </c>
      <c r="S360" s="80" t="s">
        <v>264</v>
      </c>
      <c r="T360" s="90" t="s">
        <v>264</v>
      </c>
    </row>
    <row r="361" spans="1:20" ht="15.75" hidden="1" thickBot="1">
      <c r="A361" s="91" t="s">
        <v>272</v>
      </c>
      <c r="B361" s="92" t="s">
        <v>273</v>
      </c>
      <c r="C361" s="93" t="s">
        <v>259</v>
      </c>
      <c r="D361" s="93" t="s">
        <v>260</v>
      </c>
      <c r="E361" s="94" t="s">
        <v>261</v>
      </c>
      <c r="F361" s="94" t="s">
        <v>262</v>
      </c>
      <c r="G361" s="94" t="s">
        <v>263</v>
      </c>
      <c r="H361" s="95" t="e">
        <f>VLOOKUP('III. PSZ'!$P$26,'III. PSZ'!$A$8:$P$13,13,FALSE)</f>
        <v>#N/A</v>
      </c>
      <c r="I361" s="95" t="e">
        <f>VLOOKUP('III. PSZ'!$P$26,'III. PSZ'!$A$8:$P$13,4,FALSE)</f>
        <v>#N/A</v>
      </c>
      <c r="J361" s="95">
        <v>2</v>
      </c>
      <c r="K361" s="150">
        <f>WEEKNUM('III. PSZ'!$A$26,1) - WEEKNUM(E361,1) +1</f>
        <v>14</v>
      </c>
      <c r="L361" s="96">
        <f>WEEKDAY('III. PSZ'!$A$26,2)</f>
        <v>6</v>
      </c>
      <c r="M361" s="96" t="str">
        <f>LEFT('III. PSZ'!$P$17,5)</f>
        <v>17:00</v>
      </c>
      <c r="N361" s="96" t="str">
        <f>RIGHT('III. PSZ'!$P$17,5)</f>
        <v>18:15</v>
      </c>
      <c r="O361" s="95" t="e">
        <f>VLOOKUP('III. PSZ'!$P$26,'III. PSZ'!$A$8:$P$13,15,FALSE) &amp; "{" &amp; VLOOKUP('III. PSZ'!$P$26,'III. PSZ'!$A$8:$P$13,13,FALSE) &amp; "}"</f>
        <v>#N/A</v>
      </c>
      <c r="P361" s="95" t="str">
        <f>"KTK-" &amp; 'III. PSZ'!$Q$26</f>
        <v>KTK-</v>
      </c>
      <c r="Q361" s="93"/>
      <c r="R361" s="93" t="s">
        <v>265</v>
      </c>
      <c r="S361" s="93" t="s">
        <v>264</v>
      </c>
      <c r="T361" s="97" t="s">
        <v>264</v>
      </c>
    </row>
  </sheetData>
  <autoFilter ref="A1:T361">
    <filterColumn colId="8">
      <filters>
        <filter val="Üzleti és közgazdasági alapok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I. évfolyam</vt:lpstr>
      <vt:lpstr>II. EE</vt:lpstr>
      <vt:lpstr>II. GM</vt:lpstr>
      <vt:lpstr>II. PSZ</vt:lpstr>
      <vt:lpstr>III. EE </vt:lpstr>
      <vt:lpstr>III. GM</vt:lpstr>
      <vt:lpstr>III. PSZ</vt:lpstr>
      <vt:lpstr>Vizsgarend</vt:lpstr>
      <vt:lpstr>IMPORT</vt:lpstr>
      <vt:lpstr>'I. évfolyam'!Nyomtatási_terület</vt:lpstr>
      <vt:lpstr>'II. EE'!Nyomtatási_terület</vt:lpstr>
      <vt:lpstr>'II. GM'!Nyomtatási_terület</vt:lpstr>
      <vt:lpstr>'II. PSZ'!Nyomtatási_terület</vt:lpstr>
      <vt:lpstr>'III. EE '!Nyomtatási_terület</vt:lpstr>
      <vt:lpstr>'III. GM'!Nyomtatási_terület</vt:lpstr>
      <vt:lpstr>'III. PSZ'!Nyomtatási_terület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 Tamás</dc:creator>
  <cp:keywords/>
  <dc:description/>
  <cp:lastModifiedBy>Gáspár Tamás</cp:lastModifiedBy>
  <cp:revision/>
  <dcterms:created xsi:type="dcterms:W3CDTF">2014-06-26T19:40:06Z</dcterms:created>
  <dcterms:modified xsi:type="dcterms:W3CDTF">2018-11-27T11:42:28Z</dcterms:modified>
  <cp:category/>
  <cp:contentStatus/>
</cp:coreProperties>
</file>